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'Лист1'!$A$1:$T$280</definedName>
  </definedNames>
  <calcPr fullCalcOnLoad="1" refMode="R1C1"/>
</workbook>
</file>

<file path=xl/sharedStrings.xml><?xml version="1.0" encoding="utf-8"?>
<sst xmlns="http://schemas.openxmlformats.org/spreadsheetml/2006/main" count="570" uniqueCount="173">
  <si>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</si>
  <si>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</si>
  <si>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</si>
  <si>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</si>
  <si>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</si>
  <si>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</si>
  <si>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</si>
  <si>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</si>
  <si>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</si>
  <si>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</si>
  <si>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</si>
  <si>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</si>
  <si>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</si>
  <si>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</si>
  <si>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</si>
  <si>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</si>
  <si>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</si>
  <si>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</si>
  <si>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</si>
  <si>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</si>
  <si>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</si>
  <si>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</si>
  <si>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</si>
  <si>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</si>
  <si>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</si>
  <si>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</si>
  <si>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</si>
  <si>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</si>
  <si>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</si>
  <si>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</si>
  <si>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</si>
  <si>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</si>
  <si>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</si>
  <si>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</si>
  <si>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</si>
  <si>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</si>
  <si>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</si>
  <si>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</si>
  <si>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</si>
  <si>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</si>
  <si>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</si>
  <si>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</si>
  <si>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</si>
  <si>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</si>
  <si>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</si>
  <si>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>пособия по социальной промощи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</si>
  <si>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</si>
  <si>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</si>
  <si>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</si>
  <si>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</si>
  <si>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</si>
  <si>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</si>
  <si>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</si>
  <si>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</si>
  <si>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</si>
  <si>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</si>
  <si>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</si>
  <si>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</si>
  <si>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</si>
  <si>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</si>
  <si>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</si>
  <si>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</si>
  <si>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</si>
  <si>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</si>
  <si>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</si>
  <si>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</si>
  <si>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</si>
  <si>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</si>
  <si>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</si>
  <si>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др. вопросы в обл. нац. без-сти и правоохр-ой деят-сти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</si>
  <si>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</si>
  <si>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</si>
  <si>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</si>
  <si>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</si>
  <si>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>10.04</t>
  </si>
  <si>
    <t>социальное обеспечение населения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</si>
  <si>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</si>
  <si>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</si>
  <si>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</si>
  <si>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</si>
  <si>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</si>
  <si>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</si>
  <si>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</si>
  <si>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</si>
  <si>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</si>
  <si>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</si>
  <si>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</si>
  <si>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</si>
  <si>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</si>
  <si>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</si>
  <si>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 xml:space="preserve">уст-ка приборов коммерч. учета энергоресурсов (цел.прогр.) </t>
  </si>
  <si>
    <t>Коммунальное хозяйство</t>
  </si>
  <si>
    <t>Благоустройство</t>
  </si>
  <si>
    <t>озеленение</t>
  </si>
  <si>
    <t>собственные</t>
  </si>
  <si>
    <t>ВУС</t>
  </si>
  <si>
    <t>Потребность 
на 2011 год</t>
  </si>
  <si>
    <t>03.10</t>
  </si>
  <si>
    <t>РАЗДЕЛ 11.00 ФИЗИЧЕСКАЯ КУЛЬТУРА И СПОРТ</t>
  </si>
  <si>
    <t>11.05</t>
  </si>
  <si>
    <t xml:space="preserve">РАЗДЕЛ 14.00 МЕЖБЮДЖЕТНЫЕ ТРАНСФЕРТЫ </t>
  </si>
  <si>
    <t>МБТ</t>
  </si>
  <si>
    <t>дефицит</t>
  </si>
  <si>
    <t>Уточненный 
план
на 2010 год</t>
  </si>
  <si>
    <t>Исполнение
за 9 месяцев
2010 года</t>
  </si>
  <si>
    <t>Ожидаемое
исполнение
за 2010 год</t>
  </si>
  <si>
    <t>дотация
 на выравнивание
 ОБ</t>
  </si>
  <si>
    <t>дотация
 на выравнивание
 РБ</t>
  </si>
  <si>
    <t>Ожидаемая кр. задол.</t>
  </si>
  <si>
    <t>субсидия
ОБ (з/пл)</t>
  </si>
  <si>
    <t>Субсидии
  ОБ</t>
  </si>
  <si>
    <t>Проект
 на 2011 год</t>
  </si>
  <si>
    <t>внесение изменений</t>
  </si>
  <si>
    <t>01.13</t>
  </si>
  <si>
    <t>04.01</t>
  </si>
  <si>
    <t>211</t>
  </si>
  <si>
    <t>213</t>
  </si>
  <si>
    <t>программа энергосбережения и повышения энергетической эффективност</t>
  </si>
  <si>
    <t xml:space="preserve">социальные пенсии, пособия,выплачиваемые орг-ми сектора </t>
  </si>
  <si>
    <t xml:space="preserve">социальные пенсии, пособия,выплачиваемые орг-ми </t>
  </si>
  <si>
    <t>251</t>
  </si>
  <si>
    <t>04.09</t>
  </si>
  <si>
    <t xml:space="preserve">МБ ДЦП "Развитие автомобильных дорог местного значения </t>
  </si>
  <si>
    <t>ОБ ДЦП "Развитие автомобильных дорог местного значения</t>
  </si>
  <si>
    <t>МБ ДЦП "Территориальное планирование в Нижнеилимском муниципальном районе на 2010-2014 гг"</t>
  </si>
  <si>
    <t>ОБ ДЦП "Территориальное планирование в Нижнеилимском муниципальном районе на 2010-2014 гг"</t>
  </si>
  <si>
    <t>ДЦП "Энергосбережение и повышение энергетической эффективности"</t>
  </si>
  <si>
    <t>коммун.услуги (Программа "Повыш.эффект.бюдж. расх.")</t>
  </si>
  <si>
    <t>МБ ДЦП "Развитие автомобильных дорог местного значения</t>
  </si>
  <si>
    <t>"Программа комплекс. развития систем комунальной инфр.</t>
  </si>
  <si>
    <t>10.01</t>
  </si>
  <si>
    <t>263</t>
  </si>
  <si>
    <t>ДЦП "Чистая вода"</t>
  </si>
  <si>
    <t>уличное освещение ("Повышение эффект. бюдж. расх.")</t>
  </si>
  <si>
    <t>%
исполнения</t>
  </si>
  <si>
    <t>программа энергосбережения и повышения энергетической эффективности</t>
  </si>
  <si>
    <t>тыс.руб</t>
  </si>
  <si>
    <t>13.01</t>
  </si>
  <si>
    <t>13.00</t>
  </si>
  <si>
    <t>ОБСЛУЖИВАНИЕ ГОСУАРСТВЕННОГО И МУНИЦИПАЛЬНОГО ДОЛГА</t>
  </si>
  <si>
    <t>08.04</t>
  </si>
  <si>
    <t>итого по разделу 13</t>
  </si>
  <si>
    <t>итого 0804</t>
  </si>
  <si>
    <t>итого 0801</t>
  </si>
  <si>
    <t>муниципальных служащих</t>
  </si>
  <si>
    <t>иные</t>
  </si>
  <si>
    <t>перечисления другим бюджетам бюджетной системы РФ (ксп)</t>
  </si>
  <si>
    <t>увиличение стоимости материальных запасов</t>
  </si>
  <si>
    <t>дорожный фонд</t>
  </si>
  <si>
    <t>Мероприятия в области коммунального хозяйства</t>
  </si>
  <si>
    <t>основной персонал</t>
  </si>
  <si>
    <t>иной</t>
  </si>
  <si>
    <t>прочие услуги</t>
  </si>
  <si>
    <t>01 04</t>
  </si>
  <si>
    <t>Народные инициативы(двигатель: ОБ-128; МБ-6,35)</t>
  </si>
  <si>
    <t>Подпрограмма "Чистая вода"(разработка схемы водоснаб.водоотвед.)</t>
  </si>
  <si>
    <t>Программа "100 модел. Домов" ОБ-1000; МБ-500,0-народные инициативы</t>
  </si>
  <si>
    <t>План 
за 2014 год</t>
  </si>
  <si>
    <t>05.04</t>
  </si>
  <si>
    <t>05.05</t>
  </si>
  <si>
    <t>05.06</t>
  </si>
  <si>
    <t>05.07</t>
  </si>
  <si>
    <t>05.08</t>
  </si>
  <si>
    <t>05.09</t>
  </si>
  <si>
    <t>05.11</t>
  </si>
  <si>
    <t>05.12</t>
  </si>
  <si>
    <t>05.13</t>
  </si>
  <si>
    <t>РАСЧЁТ ПО ФУНКЦИОНАЛЬНОЙ СТРУКТУРЕ РАСХОДОВ
БЮДЖЕТА БЕРЕЗНЯКОВСКОГО СЕЛЬСКОГО  ПОСЕЛЕНИЯ ЗА 12 месяцев 2014 ГОДА</t>
  </si>
  <si>
    <t>Исполнение
за 12 месяцев 2014 года</t>
  </si>
  <si>
    <t>Уточнённый план 
 2014 года</t>
  </si>
  <si>
    <t>Подпрограмма" Модернизация обьектов коммунальной инфраструктуры" ( ремонт теплотрассы)</t>
  </si>
  <si>
    <t>05..02</t>
  </si>
  <si>
    <t xml:space="preserve">к решению Думы
Березняковского сельского поселения "Об утверждении отчета об исполнении за 12 месяцев 2014 года"
от "  12  "   мая   2015 года №  122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</si>
</sst>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4" fillId="33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164" fontId="8" fillId="33" borderId="12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/>
    </xf>
    <xf numFmtId="164" fontId="5" fillId="33" borderId="11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vertical="center"/>
    </xf>
    <xf numFmtId="164" fontId="4" fillId="33" borderId="12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6" fillId="34" borderId="11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6" fillId="34" borderId="12" xfId="0" applyNumberFormat="1" applyFont="1" applyFill="1" applyBorder="1" applyAlignment="1">
      <alignment vertical="center"/>
    </xf>
    <xf numFmtId="164" fontId="7" fillId="34" borderId="10" xfId="0" applyNumberFormat="1" applyFont="1" applyFill="1" applyBorder="1" applyAlignment="1">
      <alignment vertical="center"/>
    </xf>
    <xf numFmtId="164" fontId="7" fillId="34" borderId="12" xfId="0" applyNumberFormat="1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164" fontId="4" fillId="34" borderId="11" xfId="0" applyNumberFormat="1" applyFont="1" applyFill="1" applyBorder="1" applyAlignment="1">
      <alignment vertical="center"/>
    </xf>
    <xf numFmtId="164" fontId="5" fillId="34" borderId="12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4" fillId="34" borderId="16" xfId="0" applyNumberFormat="1" applyFont="1" applyFill="1" applyBorder="1" applyAlignment="1">
      <alignment vertical="center" wrapText="1"/>
    </xf>
    <xf numFmtId="164" fontId="4" fillId="34" borderId="10" xfId="0" applyNumberFormat="1" applyFont="1" applyFill="1" applyBorder="1" applyAlignment="1">
      <alignment vertical="center" wrapText="1"/>
    </xf>
    <xf numFmtId="164" fontId="8" fillId="34" borderId="10" xfId="0" applyNumberFormat="1" applyFont="1" applyFill="1" applyBorder="1" applyAlignment="1">
      <alignment vertical="center"/>
    </xf>
    <xf numFmtId="164" fontId="9" fillId="34" borderId="10" xfId="0" applyNumberFormat="1" applyFont="1" applyFill="1" applyBorder="1" applyAlignment="1">
      <alignment vertical="center"/>
    </xf>
    <xf numFmtId="164" fontId="9" fillId="34" borderId="12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164" fontId="8" fillId="33" borderId="10" xfId="0" applyNumberFormat="1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164" fontId="1" fillId="33" borderId="10" xfId="0" applyNumberFormat="1" applyFont="1" applyFill="1" applyBorder="1" applyAlignment="1">
      <alignment vertical="center"/>
    </xf>
    <xf numFmtId="164" fontId="1" fillId="34" borderId="12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164" fontId="8" fillId="34" borderId="11" xfId="0" applyNumberFormat="1" applyFont="1" applyFill="1" applyBorder="1" applyAlignment="1">
      <alignment vertical="center"/>
    </xf>
    <xf numFmtId="164" fontId="8" fillId="34" borderId="12" xfId="0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8" fillId="34" borderId="17" xfId="0" applyNumberFormat="1" applyFont="1" applyFill="1" applyBorder="1" applyAlignment="1">
      <alignment vertical="center"/>
    </xf>
    <xf numFmtId="164" fontId="8" fillId="34" borderId="18" xfId="0" applyNumberFormat="1" applyFont="1" applyFill="1" applyBorder="1" applyAlignment="1">
      <alignment vertical="center"/>
    </xf>
    <xf numFmtId="164" fontId="8" fillId="33" borderId="18" xfId="0" applyNumberFormat="1" applyFont="1" applyFill="1" applyBorder="1" applyAlignment="1">
      <alignment vertical="center"/>
    </xf>
    <xf numFmtId="164" fontId="8" fillId="34" borderId="19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170" fontId="5" fillId="0" borderId="11" xfId="0" applyNumberFormat="1" applyFont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vertical="center"/>
    </xf>
    <xf numFmtId="164" fontId="1" fillId="35" borderId="10" xfId="0" applyNumberFormat="1" applyFont="1" applyFill="1" applyBorder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1" fontId="1" fillId="0" borderId="20" xfId="0" applyNumberFormat="1" applyFont="1" applyBorder="1" applyAlignment="1">
      <alignment horizontal="center" vertical="center" wrapText="1"/>
    </xf>
    <xf numFmtId="1" fontId="4" fillId="34" borderId="21" xfId="0" applyNumberFormat="1" applyFont="1" applyFill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8" fillId="33" borderId="21" xfId="0" applyNumberFormat="1" applyFont="1" applyFill="1" applyBorder="1" applyAlignment="1">
      <alignment vertical="center"/>
    </xf>
    <xf numFmtId="1" fontId="5" fillId="34" borderId="21" xfId="0" applyNumberFormat="1" applyFont="1" applyFill="1" applyBorder="1" applyAlignment="1">
      <alignment vertical="center"/>
    </xf>
    <xf numFmtId="1" fontId="5" fillId="33" borderId="21" xfId="0" applyNumberFormat="1" applyFont="1" applyFill="1" applyBorder="1" applyAlignment="1">
      <alignment vertical="center"/>
    </xf>
    <xf numFmtId="1" fontId="8" fillId="35" borderId="21" xfId="0" applyNumberFormat="1" applyFont="1" applyFill="1" applyBorder="1" applyAlignment="1">
      <alignment vertical="center"/>
    </xf>
    <xf numFmtId="1" fontId="8" fillId="34" borderId="21" xfId="0" applyNumberFormat="1" applyFont="1" applyFill="1" applyBorder="1" applyAlignment="1">
      <alignment vertical="center"/>
    </xf>
    <xf numFmtId="1" fontId="8" fillId="34" borderId="22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64" fontId="8" fillId="33" borderId="23" xfId="0" applyNumberFormat="1" applyFont="1" applyFill="1" applyBorder="1" applyAlignment="1">
      <alignment horizontal="left" vertical="center"/>
    </xf>
    <xf numFmtId="164" fontId="8" fillId="33" borderId="16" xfId="0" applyNumberFormat="1" applyFont="1" applyFill="1" applyBorder="1" applyAlignment="1">
      <alignment horizontal="left" vertical="center"/>
    </xf>
    <xf numFmtId="164" fontId="8" fillId="33" borderId="12" xfId="0" applyNumberFormat="1" applyFont="1" applyFill="1" applyBorder="1" applyAlignment="1">
      <alignment horizontal="left" vertical="center"/>
    </xf>
    <xf numFmtId="164" fontId="4" fillId="34" borderId="23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>
      <alignment vertical="center"/>
    </xf>
    <xf numFmtId="164" fontId="4" fillId="34" borderId="1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/>
    </xf>
    <xf numFmtId="164" fontId="4" fillId="34" borderId="23" xfId="0" applyNumberFormat="1" applyFont="1" applyFill="1" applyBorder="1" applyAlignment="1">
      <alignment vertical="center" wrapText="1"/>
    </xf>
    <xf numFmtId="164" fontId="4" fillId="34" borderId="16" xfId="0" applyNumberFormat="1" applyFont="1" applyFill="1" applyBorder="1" applyAlignment="1">
      <alignment vertical="center" wrapText="1"/>
    </xf>
    <xf numFmtId="164" fontId="4" fillId="34" borderId="12" xfId="0" applyNumberFormat="1" applyFont="1" applyFill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4" fillId="34" borderId="23" xfId="0" applyNumberFormat="1" applyFont="1" applyFill="1" applyBorder="1" applyAlignment="1">
      <alignment horizontal="left" vertical="center" wrapText="1"/>
    </xf>
    <xf numFmtId="164" fontId="4" fillId="34" borderId="16" xfId="0" applyNumberFormat="1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0"/>
  <sheetViews>
    <sheetView tabSelected="1" zoomScale="75" zoomScaleNormal="75" zoomScalePageLayoutView="0" workbookViewId="0" topLeftCell="A269">
      <selection activeCell="R30" sqref="R30"/>
    </sheetView>
  </sheetViews>
  <sheetFormatPr defaultColWidth="9.00390625" defaultRowHeight="12.75"/>
  <cols>
    <col min="1" max="1" width="8.125" style="1" customWidth="1"/>
    <col min="2" max="2" width="7.25390625" style="104" customWidth="1"/>
    <col min="3" max="3" width="64.75390625" style="1" customWidth="1"/>
    <col min="4" max="4" width="12.125" style="1" hidden="1" customWidth="1"/>
    <col min="5" max="5" width="10.75390625" style="1" hidden="1" customWidth="1"/>
    <col min="6" max="6" width="11.00390625" style="1" hidden="1" customWidth="1"/>
    <col min="7" max="7" width="10.75390625" style="1" hidden="1" customWidth="1"/>
    <col min="8" max="8" width="12.25390625" style="1" hidden="1" customWidth="1"/>
    <col min="9" max="9" width="9.25390625" style="1" hidden="1" customWidth="1"/>
    <col min="10" max="10" width="12.25390625" style="1" hidden="1" customWidth="1"/>
    <col min="11" max="11" width="7.625" style="1" hidden="1" customWidth="1"/>
    <col min="12" max="12" width="10.00390625" style="1" hidden="1" customWidth="1"/>
    <col min="13" max="13" width="10.375" style="1" hidden="1" customWidth="1"/>
    <col min="14" max="14" width="12.875" style="1" hidden="1" customWidth="1"/>
    <col min="15" max="15" width="12.25390625" style="1" hidden="1" customWidth="1"/>
    <col min="16" max="16" width="15.875" style="133" customWidth="1"/>
    <col min="17" max="17" width="14.375" style="1" customWidth="1"/>
    <col min="18" max="18" width="14.875" style="1" customWidth="1"/>
    <col min="19" max="19" width="14.625" style="1" customWidth="1"/>
    <col min="20" max="20" width="14.00390625" style="121" customWidth="1"/>
    <col min="21" max="16384" width="9.125" style="1" customWidth="1"/>
  </cols>
  <sheetData>
    <row r="1" spans="18:20" ht="106.5" customHeight="1">
      <c r="R1" s="137" t="s">
        <v>172</v>
      </c>
      <c r="S1" s="137"/>
      <c r="T1" s="137"/>
    </row>
    <row r="2" ht="3" customHeight="1"/>
    <row r="3" spans="1:20" ht="40.5" customHeight="1">
      <c r="A3" s="144" t="s">
        <v>167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 ht="6" customHeight="1">
      <c r="A4" s="36"/>
      <c r="B4" s="10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34"/>
      <c r="Q4" s="36"/>
      <c r="R4" s="36"/>
      <c r="S4" s="36"/>
      <c r="T4" s="105"/>
    </row>
    <row r="5" spans="18:20" ht="12" customHeight="1" thickBot="1">
      <c r="R5" s="25"/>
      <c r="S5" s="25"/>
      <c r="T5" s="122" t="s">
        <v>136</v>
      </c>
    </row>
    <row r="6" spans="1:20" ht="53.25" customHeight="1">
      <c r="A6" s="150" t="s">
        <v>60</v>
      </c>
      <c r="B6" s="151"/>
      <c r="C6" s="152"/>
      <c r="D6" s="30" t="s">
        <v>103</v>
      </c>
      <c r="E6" s="30" t="s">
        <v>104</v>
      </c>
      <c r="F6" s="30" t="s">
        <v>105</v>
      </c>
      <c r="G6" s="29" t="s">
        <v>94</v>
      </c>
      <c r="H6" s="30" t="s">
        <v>106</v>
      </c>
      <c r="I6" s="30" t="s">
        <v>109</v>
      </c>
      <c r="J6" s="30" t="s">
        <v>107</v>
      </c>
      <c r="K6" s="29" t="s">
        <v>95</v>
      </c>
      <c r="L6" s="30" t="s">
        <v>110</v>
      </c>
      <c r="M6" s="30" t="s">
        <v>108</v>
      </c>
      <c r="N6" s="30" t="s">
        <v>96</v>
      </c>
      <c r="O6" s="31" t="s">
        <v>111</v>
      </c>
      <c r="P6" s="135" t="s">
        <v>157</v>
      </c>
      <c r="Q6" s="30" t="s">
        <v>112</v>
      </c>
      <c r="R6" s="30" t="s">
        <v>169</v>
      </c>
      <c r="S6" s="32" t="s">
        <v>168</v>
      </c>
      <c r="T6" s="123" t="s">
        <v>134</v>
      </c>
    </row>
    <row r="7" spans="1:20" s="2" customFormat="1" ht="17.25" customHeight="1">
      <c r="A7" s="11" t="s">
        <v>21</v>
      </c>
      <c r="B7" s="10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4"/>
      <c r="P7" s="58"/>
      <c r="Q7" s="15"/>
      <c r="R7" s="15"/>
      <c r="S7" s="33"/>
      <c r="T7" s="124"/>
    </row>
    <row r="8" spans="1:20" s="2" customFormat="1" ht="15.75" hidden="1">
      <c r="A8" s="12" t="s">
        <v>0</v>
      </c>
      <c r="B8" s="107">
        <v>210</v>
      </c>
      <c r="C8" s="21" t="s">
        <v>30</v>
      </c>
      <c r="D8" s="8">
        <f aca="true" t="shared" si="0" ref="D8:M8">SUM(D9:D11)</f>
        <v>4197</v>
      </c>
      <c r="E8" s="8">
        <f t="shared" si="0"/>
        <v>2893</v>
      </c>
      <c r="F8" s="8">
        <f t="shared" si="0"/>
        <v>3892</v>
      </c>
      <c r="G8" s="8">
        <f t="shared" si="0"/>
        <v>11</v>
      </c>
      <c r="H8" s="8">
        <f t="shared" si="0"/>
        <v>2122</v>
      </c>
      <c r="I8" s="8">
        <f t="shared" si="0"/>
        <v>1759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>SUM(N9:N11)</f>
        <v>5580</v>
      </c>
      <c r="O8" s="7">
        <f>SUM(O9:O11)</f>
        <v>16236.818443065991</v>
      </c>
      <c r="P8" s="53">
        <v>5981</v>
      </c>
      <c r="Q8" s="8">
        <f>SUM(Q9:Q11)</f>
        <v>-70.19999999999999</v>
      </c>
      <c r="R8" s="8">
        <f>SUM(R9:R11)</f>
        <v>5577.799999999999</v>
      </c>
      <c r="S8" s="26">
        <f>SUM(S9:S11)</f>
        <v>6217.599999999999</v>
      </c>
      <c r="T8" s="125">
        <f>SUM(S8/R8*100)</f>
        <v>84.34149664742374</v>
      </c>
    </row>
    <row r="9" spans="1:20" s="3" customFormat="1" ht="15.75" hidden="1">
      <c r="A9" s="13" t="s">
        <v>0</v>
      </c>
      <c r="B9" s="108">
        <v>211</v>
      </c>
      <c r="C9" s="20" t="s">
        <v>1</v>
      </c>
      <c r="D9" s="6">
        <f>SUM(D28,D33,D50,D75)</f>
        <v>2850</v>
      </c>
      <c r="E9" s="6">
        <f>SUM(E28,E33,E50,E75)</f>
        <v>2404</v>
      </c>
      <c r="F9" s="6">
        <f>SUM(G9:L9)</f>
        <v>3127</v>
      </c>
      <c r="G9" s="6">
        <f aca="true" t="shared" si="1" ref="G9:O9">SUM(G28,G33,G50,G75)</f>
        <v>0</v>
      </c>
      <c r="H9" s="6">
        <f t="shared" si="1"/>
        <v>1611</v>
      </c>
      <c r="I9" s="6">
        <f t="shared" si="1"/>
        <v>1516</v>
      </c>
      <c r="J9" s="6">
        <f t="shared" si="1"/>
        <v>0</v>
      </c>
      <c r="K9" s="6">
        <f t="shared" si="1"/>
        <v>0</v>
      </c>
      <c r="L9" s="6">
        <f t="shared" si="1"/>
        <v>0</v>
      </c>
      <c r="M9" s="6">
        <f t="shared" si="1"/>
        <v>0</v>
      </c>
      <c r="N9" s="6">
        <f t="shared" si="1"/>
        <v>4109</v>
      </c>
      <c r="O9" s="23">
        <f t="shared" si="1"/>
        <v>14573.963094128612</v>
      </c>
      <c r="P9" s="42">
        <v>4608</v>
      </c>
      <c r="Q9" s="6">
        <f>SUM(Q28,Q33,Q50,Q75)</f>
        <v>498.7999999999998</v>
      </c>
      <c r="R9" s="6">
        <f>SUM(R28,R33,R50,R75)</f>
        <v>4757.7</v>
      </c>
      <c r="S9" s="27">
        <f>SUM(S28,S33,S50,S75)</f>
        <v>4758.4</v>
      </c>
      <c r="T9" s="126">
        <f>SUM(S9/R9*100)</f>
        <v>100.01471299157157</v>
      </c>
    </row>
    <row r="10" spans="1:20" s="3" customFormat="1" ht="15.75" hidden="1">
      <c r="A10" s="13" t="s">
        <v>0</v>
      </c>
      <c r="B10" s="108">
        <v>212</v>
      </c>
      <c r="C10" s="20" t="s">
        <v>2</v>
      </c>
      <c r="D10" s="6">
        <f>SUM(D34,D53,D76)</f>
        <v>63</v>
      </c>
      <c r="E10" s="6">
        <f>SUM(E34,E53,E76)</f>
        <v>11</v>
      </c>
      <c r="F10" s="6">
        <f aca="true" t="shared" si="2" ref="F10:F29">SUM(G10:L10)</f>
        <v>11</v>
      </c>
      <c r="G10" s="6">
        <f aca="true" t="shared" si="3" ref="G10:M10">SUM(G34,G53,G76)</f>
        <v>11</v>
      </c>
      <c r="H10" s="6">
        <f t="shared" si="3"/>
        <v>0</v>
      </c>
      <c r="I10" s="6">
        <f t="shared" si="3"/>
        <v>0</v>
      </c>
      <c r="J10" s="6">
        <f t="shared" si="3"/>
        <v>0</v>
      </c>
      <c r="K10" s="6">
        <f t="shared" si="3"/>
        <v>0</v>
      </c>
      <c r="L10" s="6">
        <f t="shared" si="3"/>
        <v>0</v>
      </c>
      <c r="M10" s="6">
        <f t="shared" si="3"/>
        <v>0</v>
      </c>
      <c r="N10" s="6">
        <f>SUM(N53,N34,N76)</f>
        <v>65</v>
      </c>
      <c r="O10" s="23">
        <f>SUM(O53,O34,O76)</f>
        <v>17</v>
      </c>
      <c r="P10" s="42">
        <v>16</v>
      </c>
      <c r="Q10" s="6">
        <f>SUM(Q53,Q34,Q76)</f>
        <v>0</v>
      </c>
      <c r="R10" s="6">
        <f>SUM(R53,R34,R76)</f>
        <v>1</v>
      </c>
      <c r="S10" s="27">
        <f>SUM(S53,S34,S76)</f>
        <v>0</v>
      </c>
      <c r="T10" s="126">
        <f aca="true" t="shared" si="4" ref="T10:T78">SUM(S10/R10*100)</f>
        <v>0</v>
      </c>
    </row>
    <row r="11" spans="1:20" s="3" customFormat="1" ht="15.75" hidden="1">
      <c r="A11" s="13" t="s">
        <v>0</v>
      </c>
      <c r="B11" s="108">
        <v>213</v>
      </c>
      <c r="C11" s="20" t="s">
        <v>3</v>
      </c>
      <c r="D11" s="6">
        <f>SUM(D29,D35,D54,D77)</f>
        <v>1284</v>
      </c>
      <c r="E11" s="6">
        <f>SUM(E29,E35,E54,E77)</f>
        <v>478</v>
      </c>
      <c r="F11" s="6">
        <f t="shared" si="2"/>
        <v>754</v>
      </c>
      <c r="G11" s="6">
        <f aca="true" t="shared" si="5" ref="G11:O11">SUM(G29,G35,G54,G77)</f>
        <v>0</v>
      </c>
      <c r="H11" s="6">
        <f t="shared" si="5"/>
        <v>511</v>
      </c>
      <c r="I11" s="6">
        <f t="shared" si="5"/>
        <v>243</v>
      </c>
      <c r="J11" s="6">
        <f t="shared" si="5"/>
        <v>0</v>
      </c>
      <c r="K11" s="6">
        <f t="shared" si="5"/>
        <v>0</v>
      </c>
      <c r="L11" s="6">
        <f t="shared" si="5"/>
        <v>0</v>
      </c>
      <c r="M11" s="6">
        <f t="shared" si="5"/>
        <v>0</v>
      </c>
      <c r="N11" s="6">
        <f t="shared" si="5"/>
        <v>1406</v>
      </c>
      <c r="O11" s="23">
        <f t="shared" si="5"/>
        <v>4691.542105263158</v>
      </c>
      <c r="P11" s="42">
        <v>1357</v>
      </c>
      <c r="Q11" s="6">
        <f>SUM(Q29,Q35,Q54,Q77)</f>
        <v>148.59999999999988</v>
      </c>
      <c r="R11" s="6">
        <f>SUM(R29,R35,R54,R77)</f>
        <v>1466.5</v>
      </c>
      <c r="S11" s="27">
        <f>SUM(S29,S35,S54,S77)</f>
        <v>1459.1999999999998</v>
      </c>
      <c r="T11" s="126">
        <f t="shared" si="4"/>
        <v>99.50221616092738</v>
      </c>
    </row>
    <row r="12" spans="1:20" s="2" customFormat="1" ht="15.75" hidden="1">
      <c r="A12" s="12" t="s">
        <v>0</v>
      </c>
      <c r="B12" s="107">
        <v>220</v>
      </c>
      <c r="C12" s="21" t="s">
        <v>4</v>
      </c>
      <c r="D12" s="8">
        <f aca="true" t="shared" si="6" ref="D12:M12">SUM(D13:D18)</f>
        <v>277</v>
      </c>
      <c r="E12" s="8">
        <f t="shared" si="6"/>
        <v>168</v>
      </c>
      <c r="F12" s="8">
        <f t="shared" si="6"/>
        <v>190</v>
      </c>
      <c r="G12" s="8">
        <f t="shared" si="6"/>
        <v>190</v>
      </c>
      <c r="H12" s="8">
        <f t="shared" si="6"/>
        <v>0</v>
      </c>
      <c r="I12" s="8">
        <f t="shared" si="6"/>
        <v>0</v>
      </c>
      <c r="J12" s="8">
        <f t="shared" si="6"/>
        <v>0</v>
      </c>
      <c r="K12" s="8">
        <f t="shared" si="6"/>
        <v>0</v>
      </c>
      <c r="L12" s="8">
        <f t="shared" si="6"/>
        <v>0</v>
      </c>
      <c r="M12" s="8">
        <f t="shared" si="6"/>
        <v>0</v>
      </c>
      <c r="N12" s="8">
        <f aca="true" t="shared" si="7" ref="N12:S12">SUM(N13:N18)</f>
        <v>376</v>
      </c>
      <c r="O12" s="7" t="e">
        <f t="shared" si="7"/>
        <v>#DIV/0!</v>
      </c>
      <c r="P12" s="53">
        <v>1330</v>
      </c>
      <c r="Q12" s="8">
        <f t="shared" si="7"/>
        <v>0</v>
      </c>
      <c r="R12" s="8">
        <f t="shared" si="7"/>
        <v>1348.5</v>
      </c>
      <c r="S12" s="26">
        <f t="shared" si="7"/>
        <v>1102.9999999999998</v>
      </c>
      <c r="T12" s="125">
        <f t="shared" si="4"/>
        <v>52.428624397478686</v>
      </c>
    </row>
    <row r="13" spans="1:20" s="3" customFormat="1" ht="15.75" hidden="1">
      <c r="A13" s="13" t="s">
        <v>0</v>
      </c>
      <c r="B13" s="108">
        <v>221</v>
      </c>
      <c r="C13" s="20" t="s">
        <v>5</v>
      </c>
      <c r="D13" s="6">
        <f>SUM(D58)</f>
        <v>31</v>
      </c>
      <c r="E13" s="6">
        <f aca="true" t="shared" si="8" ref="E13:M13">SUM(E58)</f>
        <v>20</v>
      </c>
      <c r="F13" s="6">
        <f t="shared" si="2"/>
        <v>27</v>
      </c>
      <c r="G13" s="6">
        <f t="shared" si="8"/>
        <v>27</v>
      </c>
      <c r="H13" s="6">
        <f t="shared" si="8"/>
        <v>0</v>
      </c>
      <c r="I13" s="6">
        <f t="shared" si="8"/>
        <v>0</v>
      </c>
      <c r="J13" s="6">
        <f t="shared" si="8"/>
        <v>0</v>
      </c>
      <c r="K13" s="6">
        <f t="shared" si="8"/>
        <v>0</v>
      </c>
      <c r="L13" s="6">
        <f t="shared" si="8"/>
        <v>0</v>
      </c>
      <c r="M13" s="6">
        <f t="shared" si="8"/>
        <v>0</v>
      </c>
      <c r="N13" s="6">
        <f aca="true" t="shared" si="9" ref="N13:S15">SUM(N58,N36,N79)</f>
        <v>46</v>
      </c>
      <c r="O13" s="23">
        <f t="shared" si="9"/>
        <v>153.4777777777778</v>
      </c>
      <c r="P13" s="43">
        <f t="shared" si="9"/>
        <v>45</v>
      </c>
      <c r="Q13" s="27">
        <f t="shared" si="9"/>
        <v>0</v>
      </c>
      <c r="R13" s="27">
        <f t="shared" si="9"/>
        <v>45</v>
      </c>
      <c r="S13" s="27">
        <f t="shared" si="9"/>
        <v>35.3</v>
      </c>
      <c r="T13" s="126">
        <f t="shared" si="4"/>
        <v>43.77777777777778</v>
      </c>
    </row>
    <row r="14" spans="1:20" s="3" customFormat="1" ht="15.75" hidden="1">
      <c r="A14" s="13" t="s">
        <v>0</v>
      </c>
      <c r="B14" s="108">
        <v>222</v>
      </c>
      <c r="C14" s="20" t="s">
        <v>6</v>
      </c>
      <c r="D14" s="6">
        <f>SUM(D37,D59,D80)</f>
        <v>9</v>
      </c>
      <c r="E14" s="6">
        <f>SUM(E37,E59,E80)</f>
        <v>2</v>
      </c>
      <c r="F14" s="6">
        <f t="shared" si="2"/>
        <v>3</v>
      </c>
      <c r="G14" s="6">
        <f aca="true" t="shared" si="10" ref="G14:M15">SUM(G37,G59,G80)</f>
        <v>3</v>
      </c>
      <c r="H14" s="6">
        <f t="shared" si="10"/>
        <v>0</v>
      </c>
      <c r="I14" s="6">
        <f t="shared" si="10"/>
        <v>0</v>
      </c>
      <c r="J14" s="6">
        <f t="shared" si="10"/>
        <v>0</v>
      </c>
      <c r="K14" s="6">
        <f t="shared" si="10"/>
        <v>0</v>
      </c>
      <c r="L14" s="6">
        <f t="shared" si="10"/>
        <v>0</v>
      </c>
      <c r="M14" s="6">
        <f t="shared" si="10"/>
        <v>0</v>
      </c>
      <c r="N14" s="6">
        <f t="shared" si="9"/>
        <v>9</v>
      </c>
      <c r="O14" s="23" t="e">
        <f t="shared" si="9"/>
        <v>#DIV/0!</v>
      </c>
      <c r="P14" s="43">
        <f t="shared" si="9"/>
        <v>2</v>
      </c>
      <c r="Q14" s="27">
        <f t="shared" si="9"/>
        <v>0</v>
      </c>
      <c r="R14" s="27">
        <f t="shared" si="9"/>
        <v>2</v>
      </c>
      <c r="S14" s="27">
        <f t="shared" si="9"/>
        <v>0</v>
      </c>
      <c r="T14" s="126">
        <f t="shared" si="4"/>
        <v>0</v>
      </c>
    </row>
    <row r="15" spans="1:20" s="3" customFormat="1" ht="15.75" hidden="1">
      <c r="A15" s="13" t="s">
        <v>0</v>
      </c>
      <c r="B15" s="108">
        <v>223</v>
      </c>
      <c r="C15" s="20" t="s">
        <v>7</v>
      </c>
      <c r="D15" s="6">
        <f>SUM(D38,D60,D81)</f>
        <v>132</v>
      </c>
      <c r="E15" s="6">
        <f>SUM(E38,E60,E81)</f>
        <v>84</v>
      </c>
      <c r="F15" s="6">
        <f t="shared" si="2"/>
        <v>84</v>
      </c>
      <c r="G15" s="6">
        <f t="shared" si="10"/>
        <v>84</v>
      </c>
      <c r="H15" s="6">
        <f t="shared" si="10"/>
        <v>0</v>
      </c>
      <c r="I15" s="6">
        <f t="shared" si="10"/>
        <v>0</v>
      </c>
      <c r="J15" s="6">
        <f t="shared" si="10"/>
        <v>0</v>
      </c>
      <c r="K15" s="6">
        <f t="shared" si="10"/>
        <v>0</v>
      </c>
      <c r="L15" s="6">
        <f t="shared" si="10"/>
        <v>0</v>
      </c>
      <c r="M15" s="6">
        <f t="shared" si="10"/>
        <v>0</v>
      </c>
      <c r="N15" s="6">
        <f t="shared" si="9"/>
        <v>238</v>
      </c>
      <c r="O15" s="23">
        <f t="shared" si="9"/>
        <v>2213.4829030407345</v>
      </c>
      <c r="P15" s="43">
        <f t="shared" si="9"/>
        <v>871.5</v>
      </c>
      <c r="Q15" s="27">
        <f t="shared" si="9"/>
        <v>0</v>
      </c>
      <c r="R15" s="27">
        <f t="shared" si="9"/>
        <v>871.5</v>
      </c>
      <c r="S15" s="27">
        <f t="shared" si="9"/>
        <v>729.9</v>
      </c>
      <c r="T15" s="126">
        <f t="shared" si="4"/>
        <v>48.582903040734365</v>
      </c>
    </row>
    <row r="16" spans="1:20" s="3" customFormat="1" ht="15.75" hidden="1">
      <c r="A16" s="13" t="s">
        <v>0</v>
      </c>
      <c r="B16" s="108">
        <v>224</v>
      </c>
      <c r="C16" s="20" t="s">
        <v>8</v>
      </c>
      <c r="D16" s="6">
        <v>0</v>
      </c>
      <c r="E16" s="6">
        <v>0</v>
      </c>
      <c r="F16" s="6">
        <f t="shared" si="2"/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f aca="true" t="shared" si="11" ref="N16:S16">SUM(N62,N39,N82)</f>
        <v>0</v>
      </c>
      <c r="O16" s="23">
        <f t="shared" si="11"/>
        <v>0</v>
      </c>
      <c r="P16" s="42">
        <f t="shared" si="11"/>
        <v>0</v>
      </c>
      <c r="Q16" s="6">
        <f t="shared" si="11"/>
        <v>0</v>
      </c>
      <c r="R16" s="6">
        <f t="shared" si="11"/>
        <v>0</v>
      </c>
      <c r="S16" s="27">
        <f t="shared" si="11"/>
        <v>0</v>
      </c>
      <c r="T16" s="126">
        <v>0</v>
      </c>
    </row>
    <row r="17" spans="1:20" s="3" customFormat="1" ht="15.75" hidden="1">
      <c r="A17" s="13" t="s">
        <v>0</v>
      </c>
      <c r="B17" s="108">
        <v>225</v>
      </c>
      <c r="C17" s="20" t="s">
        <v>9</v>
      </c>
      <c r="D17" s="6">
        <f>SUM(D36,D40,D63,D83)</f>
        <v>22</v>
      </c>
      <c r="E17" s="6">
        <f>SUM(E36,E40,E63,E83)</f>
        <v>5</v>
      </c>
      <c r="F17" s="6">
        <f t="shared" si="2"/>
        <v>7</v>
      </c>
      <c r="G17" s="6">
        <f aca="true" t="shared" si="12" ref="G17:M17">SUM(G36,G40,G63,G83)</f>
        <v>7</v>
      </c>
      <c r="H17" s="6">
        <f t="shared" si="12"/>
        <v>0</v>
      </c>
      <c r="I17" s="6">
        <f t="shared" si="12"/>
        <v>0</v>
      </c>
      <c r="J17" s="6">
        <f t="shared" si="12"/>
        <v>0</v>
      </c>
      <c r="K17" s="6">
        <f t="shared" si="12"/>
        <v>0</v>
      </c>
      <c r="L17" s="6">
        <f t="shared" si="12"/>
        <v>0</v>
      </c>
      <c r="M17" s="6">
        <f t="shared" si="12"/>
        <v>0</v>
      </c>
      <c r="N17" s="6">
        <f>SUM(N63,N40,N83)</f>
        <v>17</v>
      </c>
      <c r="O17" s="23">
        <f>SUM(O63,O40,O83)</f>
        <v>1005.0380281690141</v>
      </c>
      <c r="P17" s="42">
        <v>60</v>
      </c>
      <c r="Q17" s="6">
        <f>SUM(Q63,Q40,Q83)</f>
        <v>0</v>
      </c>
      <c r="R17" s="6">
        <f>SUM(R63,R40,R83)</f>
        <v>355</v>
      </c>
      <c r="S17" s="27">
        <f>SUM(S63,S40,S83)</f>
        <v>302.7</v>
      </c>
      <c r="T17" s="126">
        <f t="shared" si="4"/>
        <v>70.33802816901408</v>
      </c>
    </row>
    <row r="18" spans="1:20" s="3" customFormat="1" ht="15.75" hidden="1">
      <c r="A18" s="13" t="s">
        <v>0</v>
      </c>
      <c r="B18" s="108">
        <v>226</v>
      </c>
      <c r="C18" s="20" t="s">
        <v>10</v>
      </c>
      <c r="D18" s="6">
        <f>SUM(D41,D64,D84)</f>
        <v>83</v>
      </c>
      <c r="E18" s="6">
        <f>SUM(E41,E64,E84)</f>
        <v>57</v>
      </c>
      <c r="F18" s="6">
        <f t="shared" si="2"/>
        <v>69</v>
      </c>
      <c r="G18" s="6">
        <f aca="true" t="shared" si="13" ref="G18:M18">SUM(G41,G64,G84)</f>
        <v>69</v>
      </c>
      <c r="H18" s="6">
        <f t="shared" si="13"/>
        <v>0</v>
      </c>
      <c r="I18" s="6">
        <f t="shared" si="13"/>
        <v>0</v>
      </c>
      <c r="J18" s="6">
        <f t="shared" si="13"/>
        <v>0</v>
      </c>
      <c r="K18" s="6">
        <f t="shared" si="13"/>
        <v>0</v>
      </c>
      <c r="L18" s="6">
        <f t="shared" si="13"/>
        <v>0</v>
      </c>
      <c r="M18" s="6">
        <f t="shared" si="13"/>
        <v>0</v>
      </c>
      <c r="N18" s="6">
        <f>SUM(N64,N41,N84,N96)</f>
        <v>66</v>
      </c>
      <c r="O18" s="23" t="e">
        <f>SUM(O64,O41,O84,O96)</f>
        <v>#DIV/0!</v>
      </c>
      <c r="P18" s="42">
        <v>345</v>
      </c>
      <c r="Q18" s="6">
        <f>SUM(Q64,Q41,Q84,Q96)</f>
        <v>0</v>
      </c>
      <c r="R18" s="6">
        <f>SUM(R64,R41,R84,R96)</f>
        <v>75</v>
      </c>
      <c r="S18" s="27">
        <f>SUM(S64,S41,S84,S96)</f>
        <v>35.1</v>
      </c>
      <c r="T18" s="126">
        <f t="shared" si="4"/>
        <v>18.933333333333334</v>
      </c>
    </row>
    <row r="19" spans="1:20" s="2" customFormat="1" ht="15.75" hidden="1">
      <c r="A19" s="12" t="s">
        <v>0</v>
      </c>
      <c r="B19" s="107">
        <v>231</v>
      </c>
      <c r="C19" s="21" t="s">
        <v>11</v>
      </c>
      <c r="D19" s="6">
        <f>SUM(D38,D42,D66,D85)</f>
        <v>0</v>
      </c>
      <c r="E19" s="6">
        <f>SUM(E38,E42,E66,E85)</f>
        <v>0</v>
      </c>
      <c r="F19" s="6">
        <f t="shared" si="2"/>
        <v>0</v>
      </c>
      <c r="G19" s="6">
        <f aca="true" t="shared" si="14" ref="G19:M19">SUM(G38,G42,G66,G85)</f>
        <v>0</v>
      </c>
      <c r="H19" s="6">
        <f t="shared" si="14"/>
        <v>0</v>
      </c>
      <c r="I19" s="6">
        <f t="shared" si="14"/>
        <v>0</v>
      </c>
      <c r="J19" s="6">
        <f t="shared" si="14"/>
        <v>0</v>
      </c>
      <c r="K19" s="6">
        <f t="shared" si="14"/>
        <v>0</v>
      </c>
      <c r="L19" s="6">
        <f t="shared" si="14"/>
        <v>0</v>
      </c>
      <c r="M19" s="6">
        <f t="shared" si="14"/>
        <v>0</v>
      </c>
      <c r="N19" s="8">
        <f>SUM(N94)</f>
        <v>0</v>
      </c>
      <c r="O19" s="7">
        <f>SUM(O94)</f>
        <v>0</v>
      </c>
      <c r="P19" s="53">
        <f>SUM(P94)</f>
        <v>0</v>
      </c>
      <c r="Q19" s="8">
        <f>SUM(Q65,Q42,Q85,Q97)</f>
        <v>0</v>
      </c>
      <c r="R19" s="8">
        <f>SUM(R94)</f>
        <v>0</v>
      </c>
      <c r="S19" s="8">
        <f>SUM(S94)</f>
        <v>0</v>
      </c>
      <c r="T19" s="125">
        <v>0</v>
      </c>
    </row>
    <row r="20" spans="1:20" s="2" customFormat="1" ht="15.75" hidden="1">
      <c r="A20" s="12" t="s">
        <v>0</v>
      </c>
      <c r="B20" s="107">
        <v>262</v>
      </c>
      <c r="C20" s="21" t="s">
        <v>45</v>
      </c>
      <c r="D20" s="6">
        <f>SUM(D39,D43,D67,D87)</f>
        <v>0</v>
      </c>
      <c r="E20" s="6">
        <f>SUM(E39,E43,E67,E87)</f>
        <v>0</v>
      </c>
      <c r="F20" s="6">
        <f t="shared" si="2"/>
        <v>0</v>
      </c>
      <c r="G20" s="6">
        <f aca="true" t="shared" si="15" ref="G20:M20">SUM(G39,G43,G67,G87)</f>
        <v>0</v>
      </c>
      <c r="H20" s="6">
        <f t="shared" si="15"/>
        <v>0</v>
      </c>
      <c r="I20" s="6">
        <f t="shared" si="15"/>
        <v>0</v>
      </c>
      <c r="J20" s="6">
        <f t="shared" si="15"/>
        <v>0</v>
      </c>
      <c r="K20" s="6">
        <f t="shared" si="15"/>
        <v>0</v>
      </c>
      <c r="L20" s="6">
        <f t="shared" si="15"/>
        <v>0</v>
      </c>
      <c r="M20" s="6">
        <f t="shared" si="15"/>
        <v>0</v>
      </c>
      <c r="N20" s="8">
        <f>SUM(N66,N42,N85)</f>
        <v>0</v>
      </c>
      <c r="O20" s="7">
        <f>SUM(O66,O42,O85)</f>
        <v>0</v>
      </c>
      <c r="P20" s="53">
        <f>SUM(P66,P42,P85)</f>
        <v>0</v>
      </c>
      <c r="Q20" s="8">
        <f>SUM(Q66,Q43,Q87,Q98)</f>
        <v>-70.19999999999999</v>
      </c>
      <c r="R20" s="8">
        <f>SUM(R66,R42,R85)</f>
        <v>0</v>
      </c>
      <c r="S20" s="8">
        <f>SUM(S66,S42,S85)</f>
        <v>0</v>
      </c>
      <c r="T20" s="125">
        <v>0</v>
      </c>
    </row>
    <row r="21" spans="1:20" s="2" customFormat="1" ht="15.75" hidden="1">
      <c r="A21" s="12" t="s">
        <v>0</v>
      </c>
      <c r="B21" s="107">
        <v>263</v>
      </c>
      <c r="C21" s="21" t="s">
        <v>119</v>
      </c>
      <c r="D21" s="6">
        <v>0</v>
      </c>
      <c r="E21" s="6">
        <v>0</v>
      </c>
      <c r="F21" s="6">
        <f t="shared" si="2"/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8">
        <f>SUM(N67,N43,N87)</f>
        <v>0</v>
      </c>
      <c r="O21" s="7">
        <f>SUM(O67,O43,O87)</f>
        <v>0</v>
      </c>
      <c r="P21" s="53">
        <f>SUM(P67,P43)</f>
        <v>0</v>
      </c>
      <c r="Q21" s="6">
        <f>SUM(Q67,Q44,Q88,Q99)</f>
        <v>0</v>
      </c>
      <c r="R21" s="8">
        <f>SUM(R67,R43)</f>
        <v>0</v>
      </c>
      <c r="S21" s="26">
        <f>SUM(S67,S43)</f>
        <v>0</v>
      </c>
      <c r="T21" s="126" t="e">
        <f t="shared" si="4"/>
        <v>#DIV/0!</v>
      </c>
    </row>
    <row r="22" spans="1:20" s="2" customFormat="1" ht="20.25" customHeight="1" hidden="1">
      <c r="A22" s="13" t="s">
        <v>0</v>
      </c>
      <c r="B22" s="108">
        <v>251</v>
      </c>
      <c r="C22" s="20" t="s">
        <v>42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8"/>
      <c r="O22" s="7"/>
      <c r="P22" s="43">
        <f>SUM(P87,P65,P86)</f>
        <v>785.3000000000001</v>
      </c>
      <c r="Q22" s="27">
        <f>SUM(Q87,Q65,Q86)</f>
        <v>0</v>
      </c>
      <c r="R22" s="27">
        <f>SUM(R87,R65,R86)</f>
        <v>785.3000000000001</v>
      </c>
      <c r="S22" s="27">
        <f>SUM(S87,S65,S86)</f>
        <v>785.3000000000001</v>
      </c>
      <c r="T22" s="126">
        <v>0</v>
      </c>
    </row>
    <row r="23" spans="1:20" s="2" customFormat="1" ht="15.75" hidden="1">
      <c r="A23" s="12" t="s">
        <v>0</v>
      </c>
      <c r="B23" s="107">
        <v>290</v>
      </c>
      <c r="C23" s="21" t="s">
        <v>12</v>
      </c>
      <c r="D23" s="8">
        <f>SUM(D68,D95,D97,D44,D88,D93)</f>
        <v>78</v>
      </c>
      <c r="E23" s="8">
        <f>SUM(E68,E95,E97,E44,E88,E93)</f>
        <v>2</v>
      </c>
      <c r="F23" s="8">
        <f t="shared" si="2"/>
        <v>2</v>
      </c>
      <c r="G23" s="8">
        <f aca="true" t="shared" si="16" ref="G23:O23">SUM(G68,G95,G97,G44,G88,G93)</f>
        <v>2</v>
      </c>
      <c r="H23" s="8">
        <f t="shared" si="16"/>
        <v>0</v>
      </c>
      <c r="I23" s="8">
        <f t="shared" si="16"/>
        <v>0</v>
      </c>
      <c r="J23" s="8">
        <f t="shared" si="16"/>
        <v>0</v>
      </c>
      <c r="K23" s="8">
        <f t="shared" si="16"/>
        <v>0</v>
      </c>
      <c r="L23" s="8">
        <f t="shared" si="16"/>
        <v>0</v>
      </c>
      <c r="M23" s="8">
        <f t="shared" si="16"/>
        <v>0</v>
      </c>
      <c r="N23" s="8">
        <f t="shared" si="16"/>
        <v>56</v>
      </c>
      <c r="O23" s="7">
        <f t="shared" si="16"/>
        <v>263.3</v>
      </c>
      <c r="P23" s="53">
        <v>41</v>
      </c>
      <c r="Q23" s="8">
        <f>SUM(Q68,Q95,Q97,Q44,Q88,Q93,Q30)</f>
        <v>-11.4</v>
      </c>
      <c r="R23" s="8">
        <f>SUM(R68,R95,R97,R44,R88,R93,R30)</f>
        <v>30.1</v>
      </c>
      <c r="S23" s="26">
        <f>SUM(S68,S95,S97,S44,S88,S93,S30)</f>
        <v>14.6</v>
      </c>
      <c r="T23" s="125">
        <f t="shared" si="4"/>
        <v>48.50498338870432</v>
      </c>
    </row>
    <row r="24" spans="1:20" s="2" customFormat="1" ht="15.75" hidden="1">
      <c r="A24" s="12" t="s">
        <v>0</v>
      </c>
      <c r="B24" s="107">
        <v>300</v>
      </c>
      <c r="C24" s="21" t="s">
        <v>13</v>
      </c>
      <c r="D24" s="8">
        <f>SUM(D25:D26)</f>
        <v>175</v>
      </c>
      <c r="E24" s="8">
        <f aca="true" t="shared" si="17" ref="E24:M24">SUM(E25:E26)</f>
        <v>139</v>
      </c>
      <c r="F24" s="8">
        <f t="shared" si="17"/>
        <v>186</v>
      </c>
      <c r="G24" s="8">
        <f t="shared" si="17"/>
        <v>186</v>
      </c>
      <c r="H24" s="8">
        <f t="shared" si="17"/>
        <v>0</v>
      </c>
      <c r="I24" s="8">
        <f t="shared" si="17"/>
        <v>0</v>
      </c>
      <c r="J24" s="8">
        <f t="shared" si="17"/>
        <v>0</v>
      </c>
      <c r="K24" s="8">
        <f t="shared" si="17"/>
        <v>0</v>
      </c>
      <c r="L24" s="8">
        <f t="shared" si="17"/>
        <v>0</v>
      </c>
      <c r="M24" s="8">
        <f t="shared" si="17"/>
        <v>0</v>
      </c>
      <c r="N24" s="8">
        <f aca="true" t="shared" si="18" ref="N24:S24">SUM(N25:N26)</f>
        <v>162</v>
      </c>
      <c r="O24" s="7">
        <f t="shared" si="18"/>
        <v>714.4129079396007</v>
      </c>
      <c r="P24" s="53">
        <v>223</v>
      </c>
      <c r="Q24" s="8">
        <f t="shared" si="18"/>
        <v>-44.299999999999976</v>
      </c>
      <c r="R24" s="8">
        <f t="shared" si="18"/>
        <v>205.3</v>
      </c>
      <c r="S24" s="26">
        <f t="shared" si="18"/>
        <v>204.3</v>
      </c>
      <c r="T24" s="125">
        <f t="shared" si="4"/>
        <v>99.51290793960058</v>
      </c>
    </row>
    <row r="25" spans="1:20" s="3" customFormat="1" ht="15.75" hidden="1">
      <c r="A25" s="13" t="s">
        <v>0</v>
      </c>
      <c r="B25" s="108">
        <v>310</v>
      </c>
      <c r="C25" s="20" t="s">
        <v>14</v>
      </c>
      <c r="D25" s="6">
        <f>SUM(D71,D46,D90)</f>
        <v>77</v>
      </c>
      <c r="E25" s="6">
        <f>SUM(E71,E46,E90)</f>
        <v>77</v>
      </c>
      <c r="F25" s="6">
        <f t="shared" si="2"/>
        <v>77</v>
      </c>
      <c r="G25" s="6">
        <f aca="true" t="shared" si="19" ref="G25:O25">SUM(G71,G46,G90)</f>
        <v>77</v>
      </c>
      <c r="H25" s="6">
        <f t="shared" si="19"/>
        <v>0</v>
      </c>
      <c r="I25" s="6">
        <f t="shared" si="19"/>
        <v>0</v>
      </c>
      <c r="J25" s="6">
        <f t="shared" si="19"/>
        <v>0</v>
      </c>
      <c r="K25" s="6">
        <f t="shared" si="19"/>
        <v>0</v>
      </c>
      <c r="L25" s="6">
        <f t="shared" si="19"/>
        <v>0</v>
      </c>
      <c r="M25" s="6">
        <f t="shared" si="19"/>
        <v>0</v>
      </c>
      <c r="N25" s="6">
        <f t="shared" si="19"/>
        <v>46</v>
      </c>
      <c r="O25" s="23">
        <f t="shared" si="19"/>
        <v>0</v>
      </c>
      <c r="P25" s="42">
        <v>65</v>
      </c>
      <c r="Q25" s="6">
        <f aca="true" t="shared" si="20" ref="Q25:S26">SUM(Q71,Q46,Q90)</f>
        <v>-44.4</v>
      </c>
      <c r="R25" s="6">
        <f t="shared" si="20"/>
        <v>0</v>
      </c>
      <c r="S25" s="27">
        <f t="shared" si="20"/>
        <v>0</v>
      </c>
      <c r="T25" s="126" t="e">
        <f t="shared" si="4"/>
        <v>#DIV/0!</v>
      </c>
    </row>
    <row r="26" spans="1:20" s="3" customFormat="1" ht="16.5" customHeight="1" hidden="1">
      <c r="A26" s="13" t="s">
        <v>0</v>
      </c>
      <c r="B26" s="108">
        <v>340</v>
      </c>
      <c r="C26" s="20" t="s">
        <v>15</v>
      </c>
      <c r="D26" s="6">
        <f>SUM(D72,D47,D91)</f>
        <v>98</v>
      </c>
      <c r="E26" s="6">
        <f>SUM(E72,E47,E91)</f>
        <v>62</v>
      </c>
      <c r="F26" s="6">
        <f t="shared" si="2"/>
        <v>109</v>
      </c>
      <c r="G26" s="6">
        <f aca="true" t="shared" si="21" ref="G26:O26">SUM(G72,G47,G91)</f>
        <v>109</v>
      </c>
      <c r="H26" s="6">
        <f t="shared" si="21"/>
        <v>0</v>
      </c>
      <c r="I26" s="6">
        <f t="shared" si="21"/>
        <v>0</v>
      </c>
      <c r="J26" s="6">
        <f t="shared" si="21"/>
        <v>0</v>
      </c>
      <c r="K26" s="6">
        <f t="shared" si="21"/>
        <v>0</v>
      </c>
      <c r="L26" s="6">
        <f t="shared" si="21"/>
        <v>0</v>
      </c>
      <c r="M26" s="6">
        <f t="shared" si="21"/>
        <v>0</v>
      </c>
      <c r="N26" s="6">
        <f t="shared" si="21"/>
        <v>116</v>
      </c>
      <c r="O26" s="23">
        <f t="shared" si="21"/>
        <v>714.4129079396007</v>
      </c>
      <c r="P26" s="42">
        <v>158</v>
      </c>
      <c r="Q26" s="6">
        <f t="shared" si="20"/>
        <v>0.10000000000002274</v>
      </c>
      <c r="R26" s="6">
        <f t="shared" si="20"/>
        <v>205.3</v>
      </c>
      <c r="S26" s="27">
        <f t="shared" si="20"/>
        <v>204.3</v>
      </c>
      <c r="T26" s="126">
        <f t="shared" si="4"/>
        <v>99.51290793960058</v>
      </c>
    </row>
    <row r="27" spans="1:20" s="3" customFormat="1" ht="18.75" hidden="1">
      <c r="A27" s="14" t="s">
        <v>17</v>
      </c>
      <c r="B27" s="109"/>
      <c r="C27" s="22"/>
      <c r="D27" s="7">
        <f aca="true" t="shared" si="22" ref="D27:M27">SUM(D8,D12,D19,D21,D23,D24)</f>
        <v>4727</v>
      </c>
      <c r="E27" s="7">
        <f t="shared" si="22"/>
        <v>3202</v>
      </c>
      <c r="F27" s="7">
        <f t="shared" si="22"/>
        <v>4270</v>
      </c>
      <c r="G27" s="7">
        <f t="shared" si="22"/>
        <v>389</v>
      </c>
      <c r="H27" s="7">
        <f t="shared" si="22"/>
        <v>2122</v>
      </c>
      <c r="I27" s="7">
        <f t="shared" si="22"/>
        <v>1759</v>
      </c>
      <c r="J27" s="7">
        <f t="shared" si="22"/>
        <v>0</v>
      </c>
      <c r="K27" s="7">
        <f t="shared" si="22"/>
        <v>0</v>
      </c>
      <c r="L27" s="7">
        <f t="shared" si="22"/>
        <v>0</v>
      </c>
      <c r="M27" s="7">
        <f t="shared" si="22"/>
        <v>0</v>
      </c>
      <c r="N27" s="7">
        <f>SUM(N8,N12,N19,N21,N23,N24)</f>
        <v>6174</v>
      </c>
      <c r="O27" s="7" t="e">
        <f>SUM(O8,O12,O19,O21,O23,O24)</f>
        <v>#DIV/0!</v>
      </c>
      <c r="P27" s="49">
        <f>SUM(P8,P12,P22,P23,P24)</f>
        <v>8360.3</v>
      </c>
      <c r="Q27" s="7">
        <f>SUM(Q8,Q12,Q22,Q23,Q24)</f>
        <v>-70.19999999999999</v>
      </c>
      <c r="R27" s="7">
        <f>SUM(R8,R12,R22,R23,R24)</f>
        <v>8003.599999999999</v>
      </c>
      <c r="S27" s="28">
        <f>SUM(S8,S12,S22,S23,S24)</f>
        <v>8324.8</v>
      </c>
      <c r="T27" s="127">
        <f t="shared" si="4"/>
        <v>76.78794542455897</v>
      </c>
    </row>
    <row r="28" spans="1:20" s="3" customFormat="1" ht="15.75">
      <c r="A28" s="44" t="s">
        <v>16</v>
      </c>
      <c r="B28" s="108">
        <v>211</v>
      </c>
      <c r="C28" s="45" t="s">
        <v>1</v>
      </c>
      <c r="D28" s="45">
        <v>500</v>
      </c>
      <c r="E28" s="45">
        <v>456</v>
      </c>
      <c r="F28" s="42">
        <f t="shared" si="2"/>
        <v>588</v>
      </c>
      <c r="G28" s="45"/>
      <c r="H28" s="45">
        <v>270</v>
      </c>
      <c r="I28" s="45">
        <v>318</v>
      </c>
      <c r="J28" s="45"/>
      <c r="K28" s="45"/>
      <c r="L28" s="45"/>
      <c r="M28" s="45"/>
      <c r="N28" s="42">
        <v>576</v>
      </c>
      <c r="O28" s="46">
        <f>SUM(P28:T28)</f>
        <v>2672.5</v>
      </c>
      <c r="P28" s="42">
        <v>791.5</v>
      </c>
      <c r="Q28" s="42">
        <f>R28-P28</f>
        <v>66</v>
      </c>
      <c r="R28" s="42">
        <v>857.5</v>
      </c>
      <c r="S28" s="43">
        <v>857.5</v>
      </c>
      <c r="T28" s="126">
        <f t="shared" si="4"/>
        <v>100</v>
      </c>
    </row>
    <row r="29" spans="1:20" s="3" customFormat="1" ht="15.75">
      <c r="A29" s="44" t="s">
        <v>16</v>
      </c>
      <c r="B29" s="108">
        <v>213</v>
      </c>
      <c r="C29" s="45" t="s">
        <v>3</v>
      </c>
      <c r="D29" s="45">
        <v>131</v>
      </c>
      <c r="E29" s="45">
        <v>86</v>
      </c>
      <c r="F29" s="42">
        <f t="shared" si="2"/>
        <v>133</v>
      </c>
      <c r="G29" s="45"/>
      <c r="H29" s="45">
        <v>83</v>
      </c>
      <c r="I29" s="45">
        <v>50</v>
      </c>
      <c r="J29" s="45"/>
      <c r="K29" s="45"/>
      <c r="L29" s="45"/>
      <c r="M29" s="45"/>
      <c r="N29" s="42">
        <v>197</v>
      </c>
      <c r="O29" s="46">
        <f>SUM(P29:T29)</f>
        <v>746.8</v>
      </c>
      <c r="P29" s="42">
        <v>247.2</v>
      </c>
      <c r="Q29" s="42">
        <f>R29-P29</f>
        <v>-31.599999999999994</v>
      </c>
      <c r="R29" s="42">
        <v>215.6</v>
      </c>
      <c r="S29" s="43">
        <v>215.6</v>
      </c>
      <c r="T29" s="126">
        <f t="shared" si="4"/>
        <v>100</v>
      </c>
    </row>
    <row r="30" spans="1:20" s="3" customFormat="1" ht="15.75">
      <c r="A30" s="44" t="s">
        <v>16</v>
      </c>
      <c r="B30" s="108">
        <v>290</v>
      </c>
      <c r="C30" s="45" t="s">
        <v>12</v>
      </c>
      <c r="D30" s="45"/>
      <c r="E30" s="45"/>
      <c r="F30" s="42"/>
      <c r="G30" s="45"/>
      <c r="H30" s="45"/>
      <c r="I30" s="45"/>
      <c r="J30" s="45"/>
      <c r="K30" s="45"/>
      <c r="L30" s="45"/>
      <c r="M30" s="45"/>
      <c r="N30" s="42"/>
      <c r="O30" s="46"/>
      <c r="P30" s="42">
        <v>0</v>
      </c>
      <c r="Q30" s="42">
        <v>0</v>
      </c>
      <c r="R30" s="42">
        <f>SUM(P30+Q30)</f>
        <v>0</v>
      </c>
      <c r="S30" s="43">
        <v>0</v>
      </c>
      <c r="T30" s="126">
        <v>0</v>
      </c>
    </row>
    <row r="31" spans="1:20" s="3" customFormat="1" ht="18.75">
      <c r="A31" s="47"/>
      <c r="B31" s="109"/>
      <c r="C31" s="48" t="s">
        <v>18</v>
      </c>
      <c r="D31" s="49">
        <f aca="true" t="shared" si="23" ref="D31:M31">SUM(D28:D29)</f>
        <v>631</v>
      </c>
      <c r="E31" s="49">
        <f t="shared" si="23"/>
        <v>542</v>
      </c>
      <c r="F31" s="49">
        <f t="shared" si="23"/>
        <v>721</v>
      </c>
      <c r="G31" s="49">
        <f t="shared" si="23"/>
        <v>0</v>
      </c>
      <c r="H31" s="49">
        <f t="shared" si="23"/>
        <v>353</v>
      </c>
      <c r="I31" s="49">
        <f t="shared" si="23"/>
        <v>368</v>
      </c>
      <c r="J31" s="49">
        <f t="shared" si="23"/>
        <v>0</v>
      </c>
      <c r="K31" s="49">
        <f t="shared" si="23"/>
        <v>0</v>
      </c>
      <c r="L31" s="49">
        <f t="shared" si="23"/>
        <v>0</v>
      </c>
      <c r="M31" s="49">
        <f t="shared" si="23"/>
        <v>0</v>
      </c>
      <c r="N31" s="49">
        <f>SUM(N28:N29)</f>
        <v>773</v>
      </c>
      <c r="O31" s="49">
        <f>SUM(O28:O29)</f>
        <v>3419.3</v>
      </c>
      <c r="P31" s="49">
        <f>SUM(P28:P30)</f>
        <v>1038.7</v>
      </c>
      <c r="Q31" s="49">
        <f>SUM(Q28:Q30)</f>
        <v>34.400000000000006</v>
      </c>
      <c r="R31" s="49">
        <f>SUM(R28:R30)</f>
        <v>1073.1</v>
      </c>
      <c r="S31" s="50">
        <f>SUM(S28:S30)</f>
        <v>1073.1</v>
      </c>
      <c r="T31" s="127">
        <f t="shared" si="4"/>
        <v>100</v>
      </c>
    </row>
    <row r="32" spans="1:20" s="2" customFormat="1" ht="15.75">
      <c r="A32" s="51" t="s">
        <v>19</v>
      </c>
      <c r="B32" s="107">
        <v>210</v>
      </c>
      <c r="C32" s="52" t="s">
        <v>30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3">
        <f>SUM(N33:N35)</f>
        <v>581</v>
      </c>
      <c r="O32" s="49"/>
      <c r="P32" s="53">
        <f>SUM(P33:P35)</f>
        <v>567.1</v>
      </c>
      <c r="Q32" s="53">
        <f>SUM(Q33:Q35)</f>
        <v>-14.899999999999977</v>
      </c>
      <c r="R32" s="53">
        <v>570.6</v>
      </c>
      <c r="S32" s="54">
        <v>570.6</v>
      </c>
      <c r="T32" s="125">
        <f t="shared" si="4"/>
        <v>100</v>
      </c>
    </row>
    <row r="33" spans="1:20" s="3" customFormat="1" ht="15.75">
      <c r="A33" s="44" t="s">
        <v>19</v>
      </c>
      <c r="B33" s="108">
        <v>211</v>
      </c>
      <c r="C33" s="45" t="s">
        <v>1</v>
      </c>
      <c r="D33" s="45">
        <v>450</v>
      </c>
      <c r="E33" s="45">
        <v>350</v>
      </c>
      <c r="F33" s="42">
        <f>SUM(G33:L33)</f>
        <v>444</v>
      </c>
      <c r="G33" s="45"/>
      <c r="H33" s="45">
        <v>444</v>
      </c>
      <c r="I33" s="45"/>
      <c r="J33" s="45"/>
      <c r="K33" s="45"/>
      <c r="L33" s="45"/>
      <c r="M33" s="45"/>
      <c r="N33" s="42">
        <v>429</v>
      </c>
      <c r="O33" s="46">
        <f aca="true" t="shared" si="24" ref="O33:O44">SUM(P33:T33)</f>
        <v>1388.4630941286114</v>
      </c>
      <c r="P33" s="42">
        <v>432.1</v>
      </c>
      <c r="Q33" s="42">
        <f>R33-P33</f>
        <v>-2.900000000000034</v>
      </c>
      <c r="R33" s="42">
        <v>429.2</v>
      </c>
      <c r="S33" s="43">
        <v>429.9</v>
      </c>
      <c r="T33" s="126">
        <f t="shared" si="4"/>
        <v>100.16309412861138</v>
      </c>
    </row>
    <row r="34" spans="1:20" s="3" customFormat="1" ht="15.75" hidden="1">
      <c r="A34" s="44" t="s">
        <v>19</v>
      </c>
      <c r="B34" s="108">
        <v>212</v>
      </c>
      <c r="C34" s="45" t="s">
        <v>2</v>
      </c>
      <c r="D34" s="45">
        <v>5</v>
      </c>
      <c r="E34" s="45">
        <v>0</v>
      </c>
      <c r="F34" s="42">
        <f>SUM(G34:L34)</f>
        <v>0</v>
      </c>
      <c r="G34" s="45"/>
      <c r="H34" s="45"/>
      <c r="I34" s="45"/>
      <c r="J34" s="45"/>
      <c r="K34" s="45"/>
      <c r="L34" s="45"/>
      <c r="M34" s="45"/>
      <c r="N34" s="42">
        <v>5</v>
      </c>
      <c r="O34" s="46">
        <f t="shared" si="24"/>
        <v>0</v>
      </c>
      <c r="P34" s="42">
        <v>0</v>
      </c>
      <c r="Q34" s="42">
        <f aca="true" t="shared" si="25" ref="Q34:Q43">R34-P34</f>
        <v>-14.899999999999977</v>
      </c>
      <c r="R34" s="42">
        <f>SUM(P34+Q34)</f>
        <v>0</v>
      </c>
      <c r="S34" s="43">
        <v>0</v>
      </c>
      <c r="T34" s="126">
        <v>0</v>
      </c>
    </row>
    <row r="35" spans="1:20" s="3" customFormat="1" ht="15.75">
      <c r="A35" s="44" t="s">
        <v>19</v>
      </c>
      <c r="B35" s="108">
        <v>213</v>
      </c>
      <c r="C35" s="45" t="s">
        <v>3</v>
      </c>
      <c r="D35" s="45">
        <v>118</v>
      </c>
      <c r="E35" s="45">
        <v>63</v>
      </c>
      <c r="F35" s="42">
        <f>SUM(G35:L35)</f>
        <v>112</v>
      </c>
      <c r="G35" s="45"/>
      <c r="H35" s="45">
        <v>112</v>
      </c>
      <c r="I35" s="45"/>
      <c r="J35" s="45"/>
      <c r="K35" s="45"/>
      <c r="L35" s="45"/>
      <c r="M35" s="45"/>
      <c r="N35" s="42">
        <v>147</v>
      </c>
      <c r="O35" s="46">
        <f t="shared" si="24"/>
        <v>523.9000000000001</v>
      </c>
      <c r="P35" s="42">
        <v>135</v>
      </c>
      <c r="Q35" s="42">
        <f t="shared" si="25"/>
        <v>6.300000000000011</v>
      </c>
      <c r="R35" s="42">
        <v>141.3</v>
      </c>
      <c r="S35" s="43">
        <v>141.3</v>
      </c>
      <c r="T35" s="126">
        <f t="shared" si="4"/>
        <v>100</v>
      </c>
    </row>
    <row r="36" spans="1:20" s="3" customFormat="1" ht="15.75" hidden="1">
      <c r="A36" s="44" t="s">
        <v>19</v>
      </c>
      <c r="B36" s="108">
        <v>221</v>
      </c>
      <c r="C36" s="45" t="s">
        <v>5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2"/>
      <c r="O36" s="46">
        <f t="shared" si="24"/>
        <v>0</v>
      </c>
      <c r="P36" s="42"/>
      <c r="Q36" s="42">
        <f t="shared" si="25"/>
        <v>-14.899999999999977</v>
      </c>
      <c r="R36" s="42">
        <f aca="true" t="shared" si="26" ref="R36:R47">SUM(P36+Q36)</f>
        <v>0</v>
      </c>
      <c r="S36" s="43"/>
      <c r="T36" s="126">
        <v>0</v>
      </c>
    </row>
    <row r="37" spans="1:20" s="3" customFormat="1" ht="15.75" hidden="1">
      <c r="A37" s="44" t="s">
        <v>19</v>
      </c>
      <c r="B37" s="108">
        <v>222</v>
      </c>
      <c r="C37" s="45" t="s">
        <v>6</v>
      </c>
      <c r="D37" s="45">
        <v>3</v>
      </c>
      <c r="E37" s="45">
        <v>0</v>
      </c>
      <c r="F37" s="42">
        <f aca="true" t="shared" si="27" ref="F37:F44">SUM(G37:L37)</f>
        <v>0</v>
      </c>
      <c r="G37" s="45"/>
      <c r="H37" s="45"/>
      <c r="I37" s="45"/>
      <c r="J37" s="45"/>
      <c r="K37" s="45"/>
      <c r="L37" s="45"/>
      <c r="M37" s="45"/>
      <c r="N37" s="42">
        <v>3</v>
      </c>
      <c r="O37" s="46">
        <f t="shared" si="24"/>
        <v>0</v>
      </c>
      <c r="P37" s="42">
        <v>0</v>
      </c>
      <c r="Q37" s="42">
        <f t="shared" si="25"/>
        <v>-14.899999999999977</v>
      </c>
      <c r="R37" s="42">
        <f t="shared" si="26"/>
        <v>0</v>
      </c>
      <c r="S37" s="43">
        <v>0</v>
      </c>
      <c r="T37" s="126">
        <v>0</v>
      </c>
    </row>
    <row r="38" spans="1:20" s="3" customFormat="1" ht="15.75" hidden="1">
      <c r="A38" s="44" t="s">
        <v>19</v>
      </c>
      <c r="B38" s="108">
        <v>223</v>
      </c>
      <c r="C38" s="45" t="s">
        <v>7</v>
      </c>
      <c r="D38" s="45"/>
      <c r="E38" s="45"/>
      <c r="F38" s="42">
        <f t="shared" si="27"/>
        <v>0</v>
      </c>
      <c r="G38" s="45"/>
      <c r="H38" s="45"/>
      <c r="I38" s="45"/>
      <c r="J38" s="45"/>
      <c r="K38" s="45"/>
      <c r="L38" s="45"/>
      <c r="M38" s="45"/>
      <c r="N38" s="42"/>
      <c r="O38" s="46">
        <f t="shared" si="24"/>
        <v>0</v>
      </c>
      <c r="P38" s="42"/>
      <c r="Q38" s="42">
        <f t="shared" si="25"/>
        <v>-14.899999999999977</v>
      </c>
      <c r="R38" s="42">
        <f t="shared" si="26"/>
        <v>0</v>
      </c>
      <c r="S38" s="43"/>
      <c r="T38" s="126">
        <v>0</v>
      </c>
    </row>
    <row r="39" spans="1:20" s="3" customFormat="1" ht="15.75" hidden="1">
      <c r="A39" s="44" t="s">
        <v>19</v>
      </c>
      <c r="B39" s="108">
        <v>224</v>
      </c>
      <c r="C39" s="45" t="s">
        <v>8</v>
      </c>
      <c r="D39" s="45"/>
      <c r="E39" s="45"/>
      <c r="F39" s="42">
        <f t="shared" si="27"/>
        <v>0</v>
      </c>
      <c r="G39" s="45"/>
      <c r="H39" s="45"/>
      <c r="I39" s="45"/>
      <c r="J39" s="45"/>
      <c r="K39" s="45"/>
      <c r="L39" s="45"/>
      <c r="M39" s="45"/>
      <c r="N39" s="42"/>
      <c r="O39" s="46">
        <f t="shared" si="24"/>
        <v>0</v>
      </c>
      <c r="P39" s="42"/>
      <c r="Q39" s="42">
        <f t="shared" si="25"/>
        <v>-14.899999999999977</v>
      </c>
      <c r="R39" s="42">
        <f t="shared" si="26"/>
        <v>0</v>
      </c>
      <c r="S39" s="43"/>
      <c r="T39" s="126">
        <v>0</v>
      </c>
    </row>
    <row r="40" spans="1:20" s="3" customFormat="1" ht="15.75" hidden="1">
      <c r="A40" s="44" t="s">
        <v>19</v>
      </c>
      <c r="B40" s="108">
        <v>225</v>
      </c>
      <c r="C40" s="45" t="s">
        <v>9</v>
      </c>
      <c r="D40" s="45"/>
      <c r="E40" s="45"/>
      <c r="F40" s="42">
        <f t="shared" si="27"/>
        <v>0</v>
      </c>
      <c r="G40" s="45"/>
      <c r="H40" s="45"/>
      <c r="I40" s="45"/>
      <c r="J40" s="45"/>
      <c r="K40" s="45"/>
      <c r="L40" s="45"/>
      <c r="M40" s="45"/>
      <c r="N40" s="42"/>
      <c r="O40" s="46">
        <f t="shared" si="24"/>
        <v>0</v>
      </c>
      <c r="P40" s="42"/>
      <c r="Q40" s="42">
        <f t="shared" si="25"/>
        <v>-14.899999999999977</v>
      </c>
      <c r="R40" s="42">
        <f t="shared" si="26"/>
        <v>0</v>
      </c>
      <c r="S40" s="43"/>
      <c r="T40" s="126">
        <v>0</v>
      </c>
    </row>
    <row r="41" spans="1:20" s="3" customFormat="1" ht="15.75" hidden="1">
      <c r="A41" s="44" t="s">
        <v>19</v>
      </c>
      <c r="B41" s="108">
        <v>226</v>
      </c>
      <c r="C41" s="45" t="s">
        <v>10</v>
      </c>
      <c r="D41" s="45">
        <v>5</v>
      </c>
      <c r="E41" s="45">
        <v>0</v>
      </c>
      <c r="F41" s="42">
        <f t="shared" si="27"/>
        <v>0</v>
      </c>
      <c r="G41" s="45"/>
      <c r="H41" s="45"/>
      <c r="I41" s="45"/>
      <c r="J41" s="45"/>
      <c r="K41" s="45"/>
      <c r="L41" s="45"/>
      <c r="M41" s="45"/>
      <c r="N41" s="42">
        <v>5</v>
      </c>
      <c r="O41" s="46">
        <f t="shared" si="24"/>
        <v>0</v>
      </c>
      <c r="P41" s="42"/>
      <c r="Q41" s="42">
        <f t="shared" si="25"/>
        <v>-14.899999999999977</v>
      </c>
      <c r="R41" s="42">
        <f t="shared" si="26"/>
        <v>0</v>
      </c>
      <c r="S41" s="43"/>
      <c r="T41" s="126">
        <v>0</v>
      </c>
    </row>
    <row r="42" spans="1:20" s="2" customFormat="1" ht="15.75" hidden="1">
      <c r="A42" s="51" t="s">
        <v>19</v>
      </c>
      <c r="B42" s="107">
        <v>262</v>
      </c>
      <c r="C42" s="52" t="s">
        <v>35</v>
      </c>
      <c r="D42" s="52"/>
      <c r="E42" s="52"/>
      <c r="F42" s="42">
        <f t="shared" si="27"/>
        <v>0</v>
      </c>
      <c r="G42" s="52"/>
      <c r="H42" s="52"/>
      <c r="I42" s="52"/>
      <c r="J42" s="52"/>
      <c r="K42" s="52"/>
      <c r="L42" s="52"/>
      <c r="M42" s="52"/>
      <c r="N42" s="53"/>
      <c r="O42" s="46">
        <f t="shared" si="24"/>
        <v>0</v>
      </c>
      <c r="P42" s="53"/>
      <c r="Q42" s="42">
        <f t="shared" si="25"/>
        <v>-14.899999999999977</v>
      </c>
      <c r="R42" s="42">
        <f t="shared" si="26"/>
        <v>0</v>
      </c>
      <c r="S42" s="54"/>
      <c r="T42" s="126">
        <v>0</v>
      </c>
    </row>
    <row r="43" spans="1:20" s="2" customFormat="1" ht="31.5" hidden="1">
      <c r="A43" s="51" t="s">
        <v>19</v>
      </c>
      <c r="B43" s="107">
        <v>263</v>
      </c>
      <c r="C43" s="52" t="s">
        <v>44</v>
      </c>
      <c r="D43" s="52"/>
      <c r="E43" s="52"/>
      <c r="F43" s="42">
        <f t="shared" si="27"/>
        <v>0</v>
      </c>
      <c r="G43" s="52"/>
      <c r="H43" s="52"/>
      <c r="I43" s="52"/>
      <c r="J43" s="52"/>
      <c r="K43" s="52"/>
      <c r="L43" s="52"/>
      <c r="M43" s="52"/>
      <c r="N43" s="53"/>
      <c r="O43" s="46">
        <f t="shared" si="24"/>
        <v>0</v>
      </c>
      <c r="P43" s="53"/>
      <c r="Q43" s="42">
        <f t="shared" si="25"/>
        <v>-14.899999999999977</v>
      </c>
      <c r="R43" s="42">
        <f t="shared" si="26"/>
        <v>0</v>
      </c>
      <c r="S43" s="54"/>
      <c r="T43" s="126">
        <v>0</v>
      </c>
    </row>
    <row r="44" spans="1:20" s="3" customFormat="1" ht="16.5" customHeight="1">
      <c r="A44" s="51" t="s">
        <v>19</v>
      </c>
      <c r="B44" s="107">
        <v>290</v>
      </c>
      <c r="C44" s="52" t="s">
        <v>12</v>
      </c>
      <c r="D44" s="52">
        <v>10</v>
      </c>
      <c r="E44" s="45">
        <v>0</v>
      </c>
      <c r="F44" s="42">
        <f t="shared" si="27"/>
        <v>0</v>
      </c>
      <c r="G44" s="45"/>
      <c r="H44" s="45"/>
      <c r="I44" s="45"/>
      <c r="J44" s="45"/>
      <c r="K44" s="45"/>
      <c r="L44" s="45"/>
      <c r="M44" s="45"/>
      <c r="N44" s="42">
        <v>1</v>
      </c>
      <c r="O44" s="46">
        <f t="shared" si="24"/>
        <v>1</v>
      </c>
      <c r="P44" s="42">
        <v>1</v>
      </c>
      <c r="Q44" s="42">
        <f>1-1</f>
        <v>0</v>
      </c>
      <c r="R44" s="42">
        <v>0</v>
      </c>
      <c r="S44" s="43">
        <v>0</v>
      </c>
      <c r="T44" s="126">
        <v>0</v>
      </c>
    </row>
    <row r="45" spans="1:20" s="2" customFormat="1" ht="15.75" hidden="1">
      <c r="A45" s="51" t="s">
        <v>19</v>
      </c>
      <c r="B45" s="107">
        <v>300</v>
      </c>
      <c r="C45" s="52" t="s">
        <v>13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>
        <f>SUM(N46:N47)</f>
        <v>0</v>
      </c>
      <c r="O45" s="49"/>
      <c r="P45" s="53"/>
      <c r="Q45" s="53"/>
      <c r="R45" s="42">
        <f t="shared" si="26"/>
        <v>0</v>
      </c>
      <c r="S45" s="54"/>
      <c r="T45" s="126">
        <v>0</v>
      </c>
    </row>
    <row r="46" spans="1:20" s="3" customFormat="1" ht="15.75" hidden="1">
      <c r="A46" s="44" t="s">
        <v>19</v>
      </c>
      <c r="B46" s="108">
        <v>310</v>
      </c>
      <c r="C46" s="45" t="s">
        <v>14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2"/>
      <c r="O46" s="46"/>
      <c r="P46" s="42"/>
      <c r="Q46" s="42"/>
      <c r="R46" s="42">
        <f t="shared" si="26"/>
        <v>0</v>
      </c>
      <c r="S46" s="43"/>
      <c r="T46" s="126">
        <v>0</v>
      </c>
    </row>
    <row r="47" spans="1:20" s="3" customFormat="1" ht="15.75" hidden="1">
      <c r="A47" s="44" t="s">
        <v>19</v>
      </c>
      <c r="B47" s="108">
        <v>340</v>
      </c>
      <c r="C47" s="45" t="s">
        <v>15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2"/>
      <c r="O47" s="46"/>
      <c r="P47" s="42"/>
      <c r="Q47" s="42"/>
      <c r="R47" s="42">
        <f t="shared" si="26"/>
        <v>0</v>
      </c>
      <c r="S47" s="43"/>
      <c r="T47" s="126">
        <v>0</v>
      </c>
    </row>
    <row r="48" spans="1:20" s="3" customFormat="1" ht="18.75">
      <c r="A48" s="47"/>
      <c r="B48" s="109"/>
      <c r="C48" s="48" t="s">
        <v>18</v>
      </c>
      <c r="D48" s="49">
        <f aca="true" t="shared" si="28" ref="D48:M48">SUM(D33:D35,D44)</f>
        <v>583</v>
      </c>
      <c r="E48" s="49">
        <f t="shared" si="28"/>
        <v>413</v>
      </c>
      <c r="F48" s="49">
        <f t="shared" si="28"/>
        <v>556</v>
      </c>
      <c r="G48" s="49">
        <f t="shared" si="28"/>
        <v>0</v>
      </c>
      <c r="H48" s="49">
        <f t="shared" si="28"/>
        <v>556</v>
      </c>
      <c r="I48" s="49">
        <f t="shared" si="28"/>
        <v>0</v>
      </c>
      <c r="J48" s="49">
        <f t="shared" si="28"/>
        <v>0</v>
      </c>
      <c r="K48" s="49">
        <f t="shared" si="28"/>
        <v>0</v>
      </c>
      <c r="L48" s="49">
        <f t="shared" si="28"/>
        <v>0</v>
      </c>
      <c r="M48" s="49">
        <f t="shared" si="28"/>
        <v>0</v>
      </c>
      <c r="N48" s="49" t="e">
        <f>SUM(N32,#REF!,N42,N43,N44,N45)</f>
        <v>#REF!</v>
      </c>
      <c r="O48" s="49">
        <f>SUM(O33:O47)</f>
        <v>1685.7165762383536</v>
      </c>
      <c r="P48" s="49">
        <f>SUM(P33:P47)</f>
        <v>568.1</v>
      </c>
      <c r="Q48" s="49">
        <f>SUM(Q33:Q47)</f>
        <v>-14.899999999999977</v>
      </c>
      <c r="R48" s="49">
        <v>570.6</v>
      </c>
      <c r="S48" s="50">
        <v>570.6</v>
      </c>
      <c r="T48" s="127">
        <f t="shared" si="4"/>
        <v>100</v>
      </c>
    </row>
    <row r="49" spans="1:20" s="2" customFormat="1" ht="22.5" customHeight="1">
      <c r="A49" s="51" t="s">
        <v>20</v>
      </c>
      <c r="B49" s="107">
        <v>210</v>
      </c>
      <c r="C49" s="52" t="s">
        <v>30</v>
      </c>
      <c r="D49" s="53">
        <f>SUM(D50:D54)</f>
        <v>2993</v>
      </c>
      <c r="E49" s="53">
        <f aca="true" t="shared" si="29" ref="E49:M49">SUM(E50:E54)</f>
        <v>1938</v>
      </c>
      <c r="F49" s="53">
        <f t="shared" si="29"/>
        <v>2615</v>
      </c>
      <c r="G49" s="53">
        <f t="shared" si="29"/>
        <v>11</v>
      </c>
      <c r="H49" s="53">
        <f t="shared" si="29"/>
        <v>1213</v>
      </c>
      <c r="I49" s="53">
        <f t="shared" si="29"/>
        <v>1391</v>
      </c>
      <c r="J49" s="53">
        <f t="shared" si="29"/>
        <v>0</v>
      </c>
      <c r="K49" s="53">
        <f t="shared" si="29"/>
        <v>0</v>
      </c>
      <c r="L49" s="53">
        <f t="shared" si="29"/>
        <v>0</v>
      </c>
      <c r="M49" s="53">
        <f t="shared" si="29"/>
        <v>0</v>
      </c>
      <c r="N49" s="53">
        <f>SUM(N50:N54)</f>
        <v>4226</v>
      </c>
      <c r="O49" s="49">
        <f>SUM(O50:O54)</f>
        <v>13935.842105263158</v>
      </c>
      <c r="P49" s="53">
        <f>SUM(P50,P53,P54)</f>
        <v>3972</v>
      </c>
      <c r="Q49" s="53">
        <f>SUM(Q50:Q54)</f>
        <v>609.5999999999997</v>
      </c>
      <c r="R49" s="53">
        <f>SUM(R50:R54)</f>
        <v>4581.6</v>
      </c>
      <c r="S49" s="54">
        <f>SUM(S50:S54)</f>
        <v>4573.3</v>
      </c>
      <c r="T49" s="125">
        <f t="shared" si="4"/>
        <v>99.81884057971014</v>
      </c>
    </row>
    <row r="50" spans="1:20" s="3" customFormat="1" ht="15.75">
      <c r="A50" s="44" t="s">
        <v>20</v>
      </c>
      <c r="B50" s="108">
        <v>211</v>
      </c>
      <c r="C50" s="45" t="s">
        <v>1</v>
      </c>
      <c r="D50" s="45">
        <v>1900</v>
      </c>
      <c r="E50" s="45">
        <v>1598</v>
      </c>
      <c r="F50" s="42">
        <f aca="true" t="shared" si="30" ref="F50:F72">SUM(G50:L50)</f>
        <v>2095</v>
      </c>
      <c r="G50" s="45"/>
      <c r="H50" s="45">
        <v>897</v>
      </c>
      <c r="I50" s="45">
        <v>1198</v>
      </c>
      <c r="J50" s="45"/>
      <c r="K50" s="45"/>
      <c r="L50" s="45"/>
      <c r="M50" s="45"/>
      <c r="N50" s="42">
        <v>3104</v>
      </c>
      <c r="O50" s="46">
        <f>SUM(P50:T50)</f>
        <v>10513</v>
      </c>
      <c r="P50" s="42">
        <v>3035.3</v>
      </c>
      <c r="Q50" s="42">
        <f>R50-P50</f>
        <v>435.6999999999998</v>
      </c>
      <c r="R50" s="42">
        <v>3471</v>
      </c>
      <c r="S50" s="43">
        <v>3471</v>
      </c>
      <c r="T50" s="126">
        <f t="shared" si="4"/>
        <v>100</v>
      </c>
    </row>
    <row r="51" spans="1:20" s="3" customFormat="1" ht="15.75">
      <c r="A51" s="44"/>
      <c r="B51" s="108">
        <v>211</v>
      </c>
      <c r="C51" s="45" t="s">
        <v>144</v>
      </c>
      <c r="D51" s="45"/>
      <c r="E51" s="45"/>
      <c r="F51" s="42"/>
      <c r="G51" s="45"/>
      <c r="H51" s="45"/>
      <c r="I51" s="45"/>
      <c r="J51" s="45"/>
      <c r="K51" s="45"/>
      <c r="L51" s="45"/>
      <c r="M51" s="45"/>
      <c r="N51" s="42"/>
      <c r="O51" s="46"/>
      <c r="P51" s="42">
        <v>0</v>
      </c>
      <c r="Q51" s="42">
        <f aca="true" t="shared" si="31" ref="Q51:Q56">R51-P51</f>
        <v>0</v>
      </c>
      <c r="R51" s="42">
        <v>0</v>
      </c>
      <c r="S51" s="43">
        <v>0</v>
      </c>
      <c r="T51" s="126">
        <v>0</v>
      </c>
    </row>
    <row r="52" spans="1:20" s="3" customFormat="1" ht="15.75">
      <c r="A52" s="44"/>
      <c r="B52" s="108">
        <v>211</v>
      </c>
      <c r="C52" s="45" t="s">
        <v>145</v>
      </c>
      <c r="D52" s="45"/>
      <c r="E52" s="45"/>
      <c r="F52" s="42"/>
      <c r="G52" s="45"/>
      <c r="H52" s="45"/>
      <c r="I52" s="45"/>
      <c r="J52" s="45"/>
      <c r="K52" s="45"/>
      <c r="L52" s="45"/>
      <c r="M52" s="45"/>
      <c r="N52" s="42"/>
      <c r="O52" s="46"/>
      <c r="P52" s="42">
        <v>0</v>
      </c>
      <c r="Q52" s="42">
        <f t="shared" si="31"/>
        <v>0</v>
      </c>
      <c r="R52" s="42">
        <v>0</v>
      </c>
      <c r="S52" s="43">
        <v>0</v>
      </c>
      <c r="T52" s="126">
        <v>0</v>
      </c>
    </row>
    <row r="53" spans="1:20" s="3" customFormat="1" ht="15.75">
      <c r="A53" s="44" t="s">
        <v>20</v>
      </c>
      <c r="B53" s="108">
        <v>212</v>
      </c>
      <c r="C53" s="45" t="s">
        <v>2</v>
      </c>
      <c r="D53" s="45">
        <v>58</v>
      </c>
      <c r="E53" s="45">
        <v>11</v>
      </c>
      <c r="F53" s="42">
        <f t="shared" si="30"/>
        <v>11</v>
      </c>
      <c r="G53" s="45">
        <v>11</v>
      </c>
      <c r="H53" s="45">
        <v>0</v>
      </c>
      <c r="I53" s="45">
        <v>0</v>
      </c>
      <c r="J53" s="45"/>
      <c r="K53" s="45"/>
      <c r="L53" s="45"/>
      <c r="M53" s="45"/>
      <c r="N53" s="42">
        <v>60</v>
      </c>
      <c r="O53" s="46">
        <f>SUM(P53:T53)</f>
        <v>2</v>
      </c>
      <c r="P53" s="42">
        <v>1</v>
      </c>
      <c r="Q53" s="42">
        <f t="shared" si="31"/>
        <v>0</v>
      </c>
      <c r="R53" s="42">
        <v>1</v>
      </c>
      <c r="S53" s="43">
        <v>0</v>
      </c>
      <c r="T53" s="126">
        <f t="shared" si="4"/>
        <v>0</v>
      </c>
    </row>
    <row r="54" spans="1:20" s="3" customFormat="1" ht="15.75">
      <c r="A54" s="44" t="s">
        <v>20</v>
      </c>
      <c r="B54" s="108">
        <v>213</v>
      </c>
      <c r="C54" s="45" t="s">
        <v>3</v>
      </c>
      <c r="D54" s="45">
        <v>1035</v>
      </c>
      <c r="E54" s="45">
        <v>329</v>
      </c>
      <c r="F54" s="42">
        <f t="shared" si="30"/>
        <v>509</v>
      </c>
      <c r="G54" s="45"/>
      <c r="H54" s="45">
        <v>316</v>
      </c>
      <c r="I54" s="45">
        <v>193</v>
      </c>
      <c r="J54" s="45"/>
      <c r="K54" s="45"/>
      <c r="L54" s="45"/>
      <c r="M54" s="45"/>
      <c r="N54" s="42">
        <v>1062</v>
      </c>
      <c r="O54" s="46">
        <f>SUM(P54:T54)</f>
        <v>3420.842105263158</v>
      </c>
      <c r="P54" s="42">
        <v>935.7</v>
      </c>
      <c r="Q54" s="42">
        <f t="shared" si="31"/>
        <v>173.89999999999986</v>
      </c>
      <c r="R54" s="42">
        <v>1109.6</v>
      </c>
      <c r="S54" s="43">
        <v>1102.3</v>
      </c>
      <c r="T54" s="126">
        <f t="shared" si="4"/>
        <v>99.3421052631579</v>
      </c>
    </row>
    <row r="55" spans="1:20" s="3" customFormat="1" ht="15.75">
      <c r="A55" s="44"/>
      <c r="B55" s="108">
        <v>213</v>
      </c>
      <c r="C55" s="45" t="s">
        <v>144</v>
      </c>
      <c r="D55" s="45"/>
      <c r="E55" s="45"/>
      <c r="F55" s="42"/>
      <c r="G55" s="45"/>
      <c r="H55" s="45"/>
      <c r="I55" s="45"/>
      <c r="J55" s="45"/>
      <c r="K55" s="45"/>
      <c r="L55" s="45"/>
      <c r="M55" s="45"/>
      <c r="N55" s="42"/>
      <c r="O55" s="46"/>
      <c r="P55" s="42">
        <v>0</v>
      </c>
      <c r="Q55" s="42">
        <f t="shared" si="31"/>
        <v>0</v>
      </c>
      <c r="R55" s="42">
        <v>0</v>
      </c>
      <c r="S55" s="43">
        <v>0</v>
      </c>
      <c r="T55" s="126">
        <v>0</v>
      </c>
    </row>
    <row r="56" spans="1:20" s="3" customFormat="1" ht="15.75">
      <c r="A56" s="44"/>
      <c r="B56" s="108">
        <v>213</v>
      </c>
      <c r="C56" s="45" t="s">
        <v>145</v>
      </c>
      <c r="D56" s="45"/>
      <c r="E56" s="45"/>
      <c r="F56" s="42"/>
      <c r="G56" s="45"/>
      <c r="H56" s="45"/>
      <c r="I56" s="45"/>
      <c r="J56" s="45"/>
      <c r="K56" s="45"/>
      <c r="L56" s="45"/>
      <c r="M56" s="45"/>
      <c r="N56" s="42"/>
      <c r="O56" s="46"/>
      <c r="P56" s="42">
        <v>0</v>
      </c>
      <c r="Q56" s="42">
        <f t="shared" si="31"/>
        <v>0</v>
      </c>
      <c r="R56" s="42">
        <v>0</v>
      </c>
      <c r="S56" s="43">
        <v>0</v>
      </c>
      <c r="T56" s="126">
        <v>0</v>
      </c>
    </row>
    <row r="57" spans="1:20" s="2" customFormat="1" ht="15.75">
      <c r="A57" s="51" t="s">
        <v>20</v>
      </c>
      <c r="B57" s="107">
        <v>220</v>
      </c>
      <c r="C57" s="52" t="s">
        <v>4</v>
      </c>
      <c r="D57" s="53">
        <f>SUM(D58:D64)</f>
        <v>401</v>
      </c>
      <c r="E57" s="53">
        <f aca="true" t="shared" si="32" ref="E57:M57">SUM(E58:E64)</f>
        <v>252</v>
      </c>
      <c r="F57" s="53">
        <f t="shared" si="32"/>
        <v>274</v>
      </c>
      <c r="G57" s="53">
        <f t="shared" si="32"/>
        <v>274</v>
      </c>
      <c r="H57" s="53">
        <f t="shared" si="32"/>
        <v>0</v>
      </c>
      <c r="I57" s="53">
        <f t="shared" si="32"/>
        <v>0</v>
      </c>
      <c r="J57" s="53">
        <f t="shared" si="32"/>
        <v>0</v>
      </c>
      <c r="K57" s="53">
        <f t="shared" si="32"/>
        <v>0</v>
      </c>
      <c r="L57" s="53">
        <f t="shared" si="32"/>
        <v>0</v>
      </c>
      <c r="M57" s="53">
        <f t="shared" si="32"/>
        <v>0</v>
      </c>
      <c r="N57" s="53">
        <f>SUM(N58:N64)</f>
        <v>606</v>
      </c>
      <c r="O57" s="49" t="e">
        <f>SUM(O58:O64)</f>
        <v>#DIV/0!</v>
      </c>
      <c r="P57" s="53">
        <f>SUM(P58:P64)</f>
        <v>1348.5</v>
      </c>
      <c r="Q57" s="53">
        <f>R57-P57</f>
        <v>0</v>
      </c>
      <c r="R57" s="53">
        <f>SUM(R58:R64)</f>
        <v>1348.5</v>
      </c>
      <c r="S57" s="54">
        <f>SUM(S58:S65)</f>
        <v>1210.5</v>
      </c>
      <c r="T57" s="125">
        <f t="shared" si="4"/>
        <v>57.43418613274008</v>
      </c>
    </row>
    <row r="58" spans="1:20" s="3" customFormat="1" ht="15.75">
      <c r="A58" s="44" t="s">
        <v>20</v>
      </c>
      <c r="B58" s="108">
        <v>221</v>
      </c>
      <c r="C58" s="45" t="s">
        <v>5</v>
      </c>
      <c r="D58" s="45">
        <v>31</v>
      </c>
      <c r="E58" s="45">
        <v>20</v>
      </c>
      <c r="F58" s="42">
        <f t="shared" si="30"/>
        <v>27</v>
      </c>
      <c r="G58" s="45">
        <v>27</v>
      </c>
      <c r="H58" s="45"/>
      <c r="I58" s="45"/>
      <c r="J58" s="45"/>
      <c r="K58" s="45"/>
      <c r="L58" s="45"/>
      <c r="M58" s="45"/>
      <c r="N58" s="42">
        <v>46</v>
      </c>
      <c r="O58" s="46">
        <f aca="true" t="shared" si="33" ref="O58:O66">SUM(P58:T58)</f>
        <v>205.89999999999998</v>
      </c>
      <c r="P58" s="42">
        <v>45</v>
      </c>
      <c r="Q58" s="42">
        <f>R58-P58</f>
        <v>-9.700000000000003</v>
      </c>
      <c r="R58" s="42">
        <v>35.3</v>
      </c>
      <c r="S58" s="43">
        <v>35.3</v>
      </c>
      <c r="T58" s="126">
        <f t="shared" si="4"/>
        <v>100</v>
      </c>
    </row>
    <row r="59" spans="1:20" s="3" customFormat="1" ht="15.75">
      <c r="A59" s="44" t="s">
        <v>20</v>
      </c>
      <c r="B59" s="108">
        <v>222</v>
      </c>
      <c r="C59" s="45" t="s">
        <v>6</v>
      </c>
      <c r="D59" s="45">
        <v>6</v>
      </c>
      <c r="E59" s="45">
        <v>2</v>
      </c>
      <c r="F59" s="42">
        <f t="shared" si="30"/>
        <v>3</v>
      </c>
      <c r="G59" s="45">
        <v>3</v>
      </c>
      <c r="H59" s="45"/>
      <c r="I59" s="45"/>
      <c r="J59" s="45"/>
      <c r="K59" s="45"/>
      <c r="L59" s="45"/>
      <c r="M59" s="45"/>
      <c r="N59" s="42">
        <v>6</v>
      </c>
      <c r="O59" s="46">
        <f t="shared" si="33"/>
        <v>0</v>
      </c>
      <c r="P59" s="42">
        <v>2</v>
      </c>
      <c r="Q59" s="42">
        <f aca="true" t="shared" si="34" ref="Q59:Q65">R59-P59</f>
        <v>-2</v>
      </c>
      <c r="R59" s="42">
        <v>0</v>
      </c>
      <c r="S59" s="43">
        <v>0</v>
      </c>
      <c r="T59" s="126">
        <v>0</v>
      </c>
    </row>
    <row r="60" spans="1:20" s="3" customFormat="1" ht="15.75">
      <c r="A60" s="44" t="s">
        <v>20</v>
      </c>
      <c r="B60" s="108">
        <v>223</v>
      </c>
      <c r="C60" s="45" t="s">
        <v>7</v>
      </c>
      <c r="D60" s="45">
        <v>132</v>
      </c>
      <c r="E60" s="45">
        <v>84</v>
      </c>
      <c r="F60" s="42">
        <f t="shared" si="30"/>
        <v>84</v>
      </c>
      <c r="G60" s="45">
        <v>84</v>
      </c>
      <c r="H60" s="45"/>
      <c r="I60" s="45"/>
      <c r="J60" s="45"/>
      <c r="K60" s="45"/>
      <c r="L60" s="45"/>
      <c r="M60" s="45"/>
      <c r="N60" s="42">
        <v>238</v>
      </c>
      <c r="O60" s="46">
        <f t="shared" si="33"/>
        <v>2518.6193188490897</v>
      </c>
      <c r="P60" s="42">
        <v>871.5</v>
      </c>
      <c r="Q60" s="42">
        <f t="shared" si="34"/>
        <v>-20</v>
      </c>
      <c r="R60" s="42">
        <v>851.5</v>
      </c>
      <c r="S60" s="43">
        <v>729.9</v>
      </c>
      <c r="T60" s="126">
        <f t="shared" si="4"/>
        <v>85.71931884908985</v>
      </c>
    </row>
    <row r="61" spans="1:20" s="3" customFormat="1" ht="18" customHeight="1" hidden="1">
      <c r="A61" s="44" t="s">
        <v>20</v>
      </c>
      <c r="B61" s="108">
        <v>223</v>
      </c>
      <c r="C61" s="45" t="s">
        <v>127</v>
      </c>
      <c r="D61" s="45">
        <v>132</v>
      </c>
      <c r="E61" s="45">
        <v>84</v>
      </c>
      <c r="F61" s="42">
        <f>SUM(G61:L61)</f>
        <v>84</v>
      </c>
      <c r="G61" s="45">
        <v>84</v>
      </c>
      <c r="H61" s="45"/>
      <c r="I61" s="45"/>
      <c r="J61" s="45"/>
      <c r="K61" s="45"/>
      <c r="L61" s="45"/>
      <c r="M61" s="45"/>
      <c r="N61" s="42">
        <v>238</v>
      </c>
      <c r="O61" s="46">
        <f t="shared" si="33"/>
        <v>0</v>
      </c>
      <c r="P61" s="42">
        <v>0</v>
      </c>
      <c r="Q61" s="42">
        <f t="shared" si="34"/>
        <v>0</v>
      </c>
      <c r="R61" s="42">
        <f>SUM(P61+Q61)</f>
        <v>0</v>
      </c>
      <c r="S61" s="43">
        <v>0</v>
      </c>
      <c r="T61" s="126">
        <v>0</v>
      </c>
    </row>
    <row r="62" spans="1:20" s="3" customFormat="1" ht="15.75" hidden="1">
      <c r="A62" s="44" t="s">
        <v>20</v>
      </c>
      <c r="B62" s="108">
        <v>224</v>
      </c>
      <c r="C62" s="45" t="s">
        <v>8</v>
      </c>
      <c r="D62" s="45"/>
      <c r="E62" s="45"/>
      <c r="F62" s="42">
        <f t="shared" si="30"/>
        <v>0</v>
      </c>
      <c r="G62" s="45"/>
      <c r="H62" s="45"/>
      <c r="I62" s="45"/>
      <c r="J62" s="45"/>
      <c r="K62" s="45"/>
      <c r="L62" s="45"/>
      <c r="M62" s="45"/>
      <c r="N62" s="42"/>
      <c r="O62" s="46">
        <f t="shared" si="33"/>
        <v>0</v>
      </c>
      <c r="P62" s="42">
        <v>0</v>
      </c>
      <c r="Q62" s="42">
        <f t="shared" si="34"/>
        <v>0</v>
      </c>
      <c r="R62" s="42">
        <v>0</v>
      </c>
      <c r="S62" s="43">
        <v>0</v>
      </c>
      <c r="T62" s="126">
        <v>0</v>
      </c>
    </row>
    <row r="63" spans="1:20" s="3" customFormat="1" ht="15.75">
      <c r="A63" s="44" t="s">
        <v>20</v>
      </c>
      <c r="B63" s="108">
        <v>225</v>
      </c>
      <c r="C63" s="45" t="s">
        <v>9</v>
      </c>
      <c r="D63" s="45">
        <v>22</v>
      </c>
      <c r="E63" s="45">
        <v>5</v>
      </c>
      <c r="F63" s="42">
        <f t="shared" si="30"/>
        <v>7</v>
      </c>
      <c r="G63" s="45">
        <v>7</v>
      </c>
      <c r="H63" s="45"/>
      <c r="I63" s="45"/>
      <c r="J63" s="45"/>
      <c r="K63" s="45"/>
      <c r="L63" s="45"/>
      <c r="M63" s="45"/>
      <c r="N63" s="42">
        <v>17</v>
      </c>
      <c r="O63" s="46">
        <f t="shared" si="33"/>
        <v>1008.0999999999999</v>
      </c>
      <c r="P63" s="42">
        <v>355</v>
      </c>
      <c r="Q63" s="42">
        <f t="shared" si="34"/>
        <v>-52.30000000000001</v>
      </c>
      <c r="R63" s="42">
        <v>302.7</v>
      </c>
      <c r="S63" s="43">
        <v>302.7</v>
      </c>
      <c r="T63" s="126">
        <f t="shared" si="4"/>
        <v>100</v>
      </c>
    </row>
    <row r="64" spans="1:20" s="3" customFormat="1" ht="15.75">
      <c r="A64" s="44" t="s">
        <v>20</v>
      </c>
      <c r="B64" s="108">
        <v>226</v>
      </c>
      <c r="C64" s="45" t="s">
        <v>10</v>
      </c>
      <c r="D64" s="45">
        <v>78</v>
      </c>
      <c r="E64" s="45">
        <v>57</v>
      </c>
      <c r="F64" s="42">
        <f t="shared" si="30"/>
        <v>69</v>
      </c>
      <c r="G64" s="45">
        <v>69</v>
      </c>
      <c r="H64" s="45"/>
      <c r="I64" s="45"/>
      <c r="J64" s="45"/>
      <c r="K64" s="45"/>
      <c r="L64" s="45"/>
      <c r="M64" s="45"/>
      <c r="N64" s="42">
        <v>61</v>
      </c>
      <c r="O64" s="46">
        <f t="shared" si="33"/>
        <v>200.33827160493826</v>
      </c>
      <c r="P64" s="42">
        <v>75</v>
      </c>
      <c r="Q64" s="42">
        <f t="shared" si="34"/>
        <v>-34.5</v>
      </c>
      <c r="R64" s="42">
        <v>40.5</v>
      </c>
      <c r="S64" s="43">
        <v>34.4</v>
      </c>
      <c r="T64" s="126">
        <f t="shared" si="4"/>
        <v>84.93827160493827</v>
      </c>
    </row>
    <row r="65" spans="1:20" s="3" customFormat="1" ht="17.25" customHeight="1">
      <c r="A65" s="44" t="s">
        <v>20</v>
      </c>
      <c r="B65" s="108">
        <v>251</v>
      </c>
      <c r="C65" s="45" t="s">
        <v>42</v>
      </c>
      <c r="D65" s="45"/>
      <c r="E65" s="45"/>
      <c r="F65" s="42"/>
      <c r="G65" s="45"/>
      <c r="H65" s="45"/>
      <c r="I65" s="45"/>
      <c r="J65" s="45"/>
      <c r="K65" s="45"/>
      <c r="L65" s="45"/>
      <c r="M65" s="45"/>
      <c r="N65" s="42"/>
      <c r="O65" s="46">
        <f t="shared" si="33"/>
        <v>424.6</v>
      </c>
      <c r="P65" s="42">
        <v>108.2</v>
      </c>
      <c r="Q65" s="42">
        <f t="shared" si="34"/>
        <v>0</v>
      </c>
      <c r="R65" s="42">
        <v>108.2</v>
      </c>
      <c r="S65" s="43">
        <v>108.2</v>
      </c>
      <c r="T65" s="126">
        <f t="shared" si="4"/>
        <v>100</v>
      </c>
    </row>
    <row r="66" spans="1:20" s="2" customFormat="1" ht="15.75" hidden="1">
      <c r="A66" s="51" t="s">
        <v>20</v>
      </c>
      <c r="B66" s="107">
        <v>262</v>
      </c>
      <c r="C66" s="52" t="s">
        <v>35</v>
      </c>
      <c r="D66" s="52"/>
      <c r="E66" s="52"/>
      <c r="F66" s="42">
        <f t="shared" si="30"/>
        <v>0</v>
      </c>
      <c r="G66" s="52"/>
      <c r="H66" s="52"/>
      <c r="I66" s="52"/>
      <c r="J66" s="52"/>
      <c r="K66" s="52"/>
      <c r="L66" s="52"/>
      <c r="M66" s="52"/>
      <c r="N66" s="53"/>
      <c r="O66" s="46">
        <f t="shared" si="33"/>
        <v>0</v>
      </c>
      <c r="P66" s="53">
        <v>0</v>
      </c>
      <c r="Q66" s="53">
        <v>0</v>
      </c>
      <c r="R66" s="42">
        <f>SUM(P66:Q66)</f>
        <v>0</v>
      </c>
      <c r="S66" s="54">
        <v>0</v>
      </c>
      <c r="T66" s="126">
        <v>0</v>
      </c>
    </row>
    <row r="67" spans="1:20" s="2" customFormat="1" ht="15.75" hidden="1">
      <c r="A67" s="51" t="s">
        <v>20</v>
      </c>
      <c r="B67" s="107">
        <v>263</v>
      </c>
      <c r="C67" s="52" t="s">
        <v>119</v>
      </c>
      <c r="D67" s="52"/>
      <c r="E67" s="52"/>
      <c r="F67" s="42">
        <f t="shared" si="30"/>
        <v>0</v>
      </c>
      <c r="G67" s="52"/>
      <c r="H67" s="52"/>
      <c r="I67" s="52"/>
      <c r="J67" s="52"/>
      <c r="K67" s="52"/>
      <c r="L67" s="52"/>
      <c r="M67" s="52"/>
      <c r="N67" s="53">
        <v>0</v>
      </c>
      <c r="O67" s="49"/>
      <c r="P67" s="53">
        <v>0</v>
      </c>
      <c r="Q67" s="53">
        <v>0</v>
      </c>
      <c r="R67" s="42">
        <f>SUM(P67:Q67)</f>
        <v>0</v>
      </c>
      <c r="S67" s="54">
        <v>0</v>
      </c>
      <c r="T67" s="126">
        <v>0</v>
      </c>
    </row>
    <row r="68" spans="1:20" s="2" customFormat="1" ht="15.75">
      <c r="A68" s="51" t="s">
        <v>20</v>
      </c>
      <c r="B68" s="107">
        <v>290</v>
      </c>
      <c r="C68" s="52" t="s">
        <v>12</v>
      </c>
      <c r="D68" s="53">
        <v>53</v>
      </c>
      <c r="E68" s="52">
        <v>2</v>
      </c>
      <c r="F68" s="42">
        <f t="shared" si="30"/>
        <v>2</v>
      </c>
      <c r="G68" s="52">
        <v>2</v>
      </c>
      <c r="H68" s="52"/>
      <c r="I68" s="52"/>
      <c r="J68" s="52"/>
      <c r="K68" s="52"/>
      <c r="L68" s="52"/>
      <c r="M68" s="52"/>
      <c r="N68" s="53">
        <v>35</v>
      </c>
      <c r="O68" s="46">
        <f>SUM(P68:T68)</f>
        <v>99</v>
      </c>
      <c r="P68" s="53">
        <v>7.5</v>
      </c>
      <c r="Q68" s="53">
        <f aca="true" t="shared" si="35" ref="Q68:Q73">R68-P68</f>
        <v>-3.5</v>
      </c>
      <c r="R68" s="53">
        <v>4</v>
      </c>
      <c r="S68" s="54">
        <v>3.5</v>
      </c>
      <c r="T68" s="126">
        <f t="shared" si="4"/>
        <v>87.5</v>
      </c>
    </row>
    <row r="69" spans="1:20" s="2" customFormat="1" ht="15.75">
      <c r="A69" s="51" t="s">
        <v>20</v>
      </c>
      <c r="B69" s="107">
        <v>300</v>
      </c>
      <c r="C69" s="52" t="s">
        <v>13</v>
      </c>
      <c r="D69" s="53">
        <f>SUM(D71:D72)</f>
        <v>175</v>
      </c>
      <c r="E69" s="53">
        <f aca="true" t="shared" si="36" ref="E69:M69">SUM(E71:E72)</f>
        <v>139</v>
      </c>
      <c r="F69" s="53">
        <f t="shared" si="36"/>
        <v>186</v>
      </c>
      <c r="G69" s="53">
        <f t="shared" si="36"/>
        <v>186</v>
      </c>
      <c r="H69" s="53">
        <f t="shared" si="36"/>
        <v>0</v>
      </c>
      <c r="I69" s="53">
        <f t="shared" si="36"/>
        <v>0</v>
      </c>
      <c r="J69" s="53">
        <f t="shared" si="36"/>
        <v>0</v>
      </c>
      <c r="K69" s="53">
        <f t="shared" si="36"/>
        <v>0</v>
      </c>
      <c r="L69" s="53">
        <f t="shared" si="36"/>
        <v>0</v>
      </c>
      <c r="M69" s="53">
        <f t="shared" si="36"/>
        <v>0</v>
      </c>
      <c r="N69" s="53">
        <f>SUM(N71:N72)</f>
        <v>162</v>
      </c>
      <c r="O69" s="49">
        <f>SUM(O71:O72)</f>
        <v>714.4129079396007</v>
      </c>
      <c r="P69" s="53">
        <f>SUM(P70:P72)</f>
        <v>249.6</v>
      </c>
      <c r="Q69" s="53">
        <f t="shared" si="35"/>
        <v>-42.39999999999998</v>
      </c>
      <c r="R69" s="53">
        <f>SUM(R70:R72)</f>
        <v>207.20000000000002</v>
      </c>
      <c r="S69" s="54">
        <f>S70+S72</f>
        <v>206.20000000000002</v>
      </c>
      <c r="T69" s="125">
        <f t="shared" si="4"/>
        <v>99.5173745173745</v>
      </c>
    </row>
    <row r="70" spans="1:20" s="2" customFormat="1" ht="15.75">
      <c r="A70" s="44" t="s">
        <v>153</v>
      </c>
      <c r="B70" s="108">
        <v>310</v>
      </c>
      <c r="C70" s="52" t="s">
        <v>154</v>
      </c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49"/>
      <c r="P70" s="42">
        <v>0</v>
      </c>
      <c r="Q70" s="42">
        <f t="shared" si="35"/>
        <v>1.9</v>
      </c>
      <c r="R70" s="42">
        <v>1.9</v>
      </c>
      <c r="S70" s="43">
        <v>1.9</v>
      </c>
      <c r="T70" s="125">
        <v>0</v>
      </c>
    </row>
    <row r="71" spans="1:20" s="3" customFormat="1" ht="15.75">
      <c r="A71" s="44" t="s">
        <v>20</v>
      </c>
      <c r="B71" s="108">
        <v>310</v>
      </c>
      <c r="C71" s="45" t="s">
        <v>14</v>
      </c>
      <c r="D71" s="45">
        <v>77</v>
      </c>
      <c r="E71" s="45">
        <v>77</v>
      </c>
      <c r="F71" s="42">
        <f t="shared" si="30"/>
        <v>77</v>
      </c>
      <c r="G71" s="45">
        <v>77</v>
      </c>
      <c r="H71" s="45"/>
      <c r="I71" s="45"/>
      <c r="J71" s="45"/>
      <c r="K71" s="45"/>
      <c r="L71" s="45"/>
      <c r="M71" s="45"/>
      <c r="N71" s="42">
        <v>46</v>
      </c>
      <c r="O71" s="46">
        <f>SUM(P71:T71)</f>
        <v>0</v>
      </c>
      <c r="P71" s="42">
        <v>44.4</v>
      </c>
      <c r="Q71" s="42">
        <f t="shared" si="35"/>
        <v>-44.4</v>
      </c>
      <c r="R71" s="42">
        <v>0</v>
      </c>
      <c r="S71" s="43">
        <v>0</v>
      </c>
      <c r="T71" s="126">
        <v>0</v>
      </c>
    </row>
    <row r="72" spans="1:20" s="3" customFormat="1" ht="18" customHeight="1">
      <c r="A72" s="44" t="s">
        <v>20</v>
      </c>
      <c r="B72" s="108">
        <v>340</v>
      </c>
      <c r="C72" s="45" t="s">
        <v>15</v>
      </c>
      <c r="D72" s="45">
        <v>98</v>
      </c>
      <c r="E72" s="45">
        <v>62</v>
      </c>
      <c r="F72" s="42">
        <f t="shared" si="30"/>
        <v>109</v>
      </c>
      <c r="G72" s="45">
        <v>109</v>
      </c>
      <c r="H72" s="45"/>
      <c r="I72" s="45"/>
      <c r="J72" s="45"/>
      <c r="K72" s="45"/>
      <c r="L72" s="45"/>
      <c r="M72" s="45"/>
      <c r="N72" s="42">
        <v>116</v>
      </c>
      <c r="O72" s="46">
        <f>SUM(P72:T72)</f>
        <v>714.4129079396007</v>
      </c>
      <c r="P72" s="42">
        <v>205.2</v>
      </c>
      <c r="Q72" s="42">
        <f t="shared" si="35"/>
        <v>0.10000000000002274</v>
      </c>
      <c r="R72" s="42">
        <v>205.3</v>
      </c>
      <c r="S72" s="43">
        <v>204.3</v>
      </c>
      <c r="T72" s="126">
        <f t="shared" si="4"/>
        <v>99.51290793960058</v>
      </c>
    </row>
    <row r="73" spans="1:20" s="3" customFormat="1" ht="15.75" customHeight="1">
      <c r="A73" s="47"/>
      <c r="B73" s="109"/>
      <c r="C73" s="49" t="s">
        <v>18</v>
      </c>
      <c r="D73" s="49">
        <f aca="true" t="shared" si="37" ref="D73:O73">SUM(D49,D57,D67,D68,D69)</f>
        <v>3622</v>
      </c>
      <c r="E73" s="49">
        <f t="shared" si="37"/>
        <v>2331</v>
      </c>
      <c r="F73" s="49">
        <f t="shared" si="37"/>
        <v>3077</v>
      </c>
      <c r="G73" s="49">
        <f t="shared" si="37"/>
        <v>473</v>
      </c>
      <c r="H73" s="49">
        <f t="shared" si="37"/>
        <v>1213</v>
      </c>
      <c r="I73" s="49">
        <f t="shared" si="37"/>
        <v>1391</v>
      </c>
      <c r="J73" s="49">
        <f t="shared" si="37"/>
        <v>0</v>
      </c>
      <c r="K73" s="49">
        <f t="shared" si="37"/>
        <v>0</v>
      </c>
      <c r="L73" s="49">
        <f t="shared" si="37"/>
        <v>0</v>
      </c>
      <c r="M73" s="49">
        <f t="shared" si="37"/>
        <v>0</v>
      </c>
      <c r="N73" s="49">
        <f t="shared" si="37"/>
        <v>5029</v>
      </c>
      <c r="O73" s="49" t="e">
        <f t="shared" si="37"/>
        <v>#DIV/0!</v>
      </c>
      <c r="P73" s="49">
        <f>SUM(P49,P57,P67,P68,P69,P66,P65)</f>
        <v>5685.8</v>
      </c>
      <c r="Q73" s="49">
        <f t="shared" si="35"/>
        <v>444.1999999999998</v>
      </c>
      <c r="R73" s="49">
        <v>6130</v>
      </c>
      <c r="S73" s="50">
        <f>S49+S57+S68+S69</f>
        <v>5993.5</v>
      </c>
      <c r="T73" s="127">
        <f t="shared" si="4"/>
        <v>97.77324632952691</v>
      </c>
    </row>
    <row r="74" spans="1:20" s="2" customFormat="1" ht="15.75" hidden="1">
      <c r="A74" s="51" t="s">
        <v>67</v>
      </c>
      <c r="B74" s="107">
        <v>210</v>
      </c>
      <c r="C74" s="52" t="s">
        <v>30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3">
        <f>SUM(N75:N77)</f>
        <v>0</v>
      </c>
      <c r="O74" s="49"/>
      <c r="P74" s="53"/>
      <c r="Q74" s="53"/>
      <c r="R74" s="53"/>
      <c r="S74" s="54"/>
      <c r="T74" s="126" t="e">
        <f t="shared" si="4"/>
        <v>#DIV/0!</v>
      </c>
    </row>
    <row r="75" spans="1:20" s="3" customFormat="1" ht="15.75" hidden="1">
      <c r="A75" s="44" t="s">
        <v>67</v>
      </c>
      <c r="B75" s="108">
        <v>211</v>
      </c>
      <c r="C75" s="45" t="s">
        <v>1</v>
      </c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2"/>
      <c r="O75" s="46"/>
      <c r="P75" s="42"/>
      <c r="Q75" s="42"/>
      <c r="R75" s="42"/>
      <c r="S75" s="43"/>
      <c r="T75" s="126" t="e">
        <f t="shared" si="4"/>
        <v>#DIV/0!</v>
      </c>
    </row>
    <row r="76" spans="1:20" s="3" customFormat="1" ht="15.75" hidden="1">
      <c r="A76" s="44" t="s">
        <v>67</v>
      </c>
      <c r="B76" s="108">
        <v>212</v>
      </c>
      <c r="C76" s="45" t="s">
        <v>2</v>
      </c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2"/>
      <c r="O76" s="46"/>
      <c r="P76" s="42"/>
      <c r="Q76" s="42"/>
      <c r="R76" s="42"/>
      <c r="S76" s="43"/>
      <c r="T76" s="126" t="e">
        <f t="shared" si="4"/>
        <v>#DIV/0!</v>
      </c>
    </row>
    <row r="77" spans="1:20" s="3" customFormat="1" ht="15.75" hidden="1">
      <c r="A77" s="44" t="s">
        <v>67</v>
      </c>
      <c r="B77" s="108">
        <v>213</v>
      </c>
      <c r="C77" s="45" t="s">
        <v>3</v>
      </c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2"/>
      <c r="O77" s="46"/>
      <c r="P77" s="42"/>
      <c r="Q77" s="42"/>
      <c r="R77" s="42"/>
      <c r="S77" s="43"/>
      <c r="T77" s="126" t="e">
        <f t="shared" si="4"/>
        <v>#DIV/0!</v>
      </c>
    </row>
    <row r="78" spans="1:20" s="2" customFormat="1" ht="15.75" hidden="1">
      <c r="A78" s="51" t="s">
        <v>67</v>
      </c>
      <c r="B78" s="107">
        <v>220</v>
      </c>
      <c r="C78" s="52" t="s">
        <v>4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>
        <f>SUM(N79:N84)</f>
        <v>0</v>
      </c>
      <c r="O78" s="49"/>
      <c r="P78" s="53"/>
      <c r="Q78" s="53"/>
      <c r="R78" s="53"/>
      <c r="S78" s="54"/>
      <c r="T78" s="126" t="e">
        <f t="shared" si="4"/>
        <v>#DIV/0!</v>
      </c>
    </row>
    <row r="79" spans="1:20" s="3" customFormat="1" ht="15.75" hidden="1">
      <c r="A79" s="44" t="s">
        <v>67</v>
      </c>
      <c r="B79" s="108">
        <v>221</v>
      </c>
      <c r="C79" s="45" t="s">
        <v>5</v>
      </c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2"/>
      <c r="O79" s="46"/>
      <c r="P79" s="42"/>
      <c r="Q79" s="42"/>
      <c r="R79" s="42"/>
      <c r="S79" s="43"/>
      <c r="T79" s="126" t="e">
        <f aca="true" t="shared" si="38" ref="T79:T86">SUM(S79/R79*100)</f>
        <v>#DIV/0!</v>
      </c>
    </row>
    <row r="80" spans="1:20" s="3" customFormat="1" ht="15.75" hidden="1">
      <c r="A80" s="44" t="s">
        <v>67</v>
      </c>
      <c r="B80" s="108">
        <v>222</v>
      </c>
      <c r="C80" s="45" t="s">
        <v>6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2"/>
      <c r="O80" s="46"/>
      <c r="P80" s="42"/>
      <c r="Q80" s="42"/>
      <c r="R80" s="42"/>
      <c r="S80" s="43"/>
      <c r="T80" s="126" t="e">
        <f t="shared" si="38"/>
        <v>#DIV/0!</v>
      </c>
    </row>
    <row r="81" spans="1:20" s="3" customFormat="1" ht="15.75" hidden="1">
      <c r="A81" s="44" t="s">
        <v>67</v>
      </c>
      <c r="B81" s="108">
        <v>223</v>
      </c>
      <c r="C81" s="45" t="s">
        <v>7</v>
      </c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2"/>
      <c r="O81" s="46"/>
      <c r="P81" s="42"/>
      <c r="Q81" s="42"/>
      <c r="R81" s="42"/>
      <c r="S81" s="43"/>
      <c r="T81" s="126" t="e">
        <f t="shared" si="38"/>
        <v>#DIV/0!</v>
      </c>
    </row>
    <row r="82" spans="1:20" s="3" customFormat="1" ht="15.75" hidden="1">
      <c r="A82" s="44" t="s">
        <v>67</v>
      </c>
      <c r="B82" s="108">
        <v>224</v>
      </c>
      <c r="C82" s="45" t="s">
        <v>8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2"/>
      <c r="O82" s="46"/>
      <c r="P82" s="42"/>
      <c r="Q82" s="42"/>
      <c r="R82" s="42"/>
      <c r="S82" s="43"/>
      <c r="T82" s="126" t="e">
        <f t="shared" si="38"/>
        <v>#DIV/0!</v>
      </c>
    </row>
    <row r="83" spans="1:20" s="3" customFormat="1" ht="15.75" hidden="1">
      <c r="A83" s="44" t="s">
        <v>67</v>
      </c>
      <c r="B83" s="108">
        <v>225</v>
      </c>
      <c r="C83" s="45" t="s">
        <v>9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2"/>
      <c r="O83" s="46"/>
      <c r="P83" s="42"/>
      <c r="Q83" s="42"/>
      <c r="R83" s="42"/>
      <c r="S83" s="43"/>
      <c r="T83" s="126" t="e">
        <f t="shared" si="38"/>
        <v>#DIV/0!</v>
      </c>
    </row>
    <row r="84" spans="1:20" s="3" customFormat="1" ht="15.75" hidden="1">
      <c r="A84" s="44" t="s">
        <v>67</v>
      </c>
      <c r="B84" s="108">
        <v>226</v>
      </c>
      <c r="C84" s="45" t="s">
        <v>10</v>
      </c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2"/>
      <c r="O84" s="46"/>
      <c r="P84" s="42"/>
      <c r="Q84" s="42"/>
      <c r="R84" s="42"/>
      <c r="S84" s="43"/>
      <c r="T84" s="126" t="e">
        <f t="shared" si="38"/>
        <v>#DIV/0!</v>
      </c>
    </row>
    <row r="85" spans="1:20" s="2" customFormat="1" ht="15.75" hidden="1">
      <c r="A85" s="51" t="s">
        <v>67</v>
      </c>
      <c r="B85" s="107">
        <v>262</v>
      </c>
      <c r="C85" s="52" t="s">
        <v>35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  <c r="O85" s="49"/>
      <c r="P85" s="53"/>
      <c r="Q85" s="53"/>
      <c r="R85" s="53"/>
      <c r="S85" s="54"/>
      <c r="T85" s="126" t="e">
        <f t="shared" si="38"/>
        <v>#DIV/0!</v>
      </c>
    </row>
    <row r="86" spans="1:20" s="2" customFormat="1" ht="16.5" customHeight="1">
      <c r="A86" s="51" t="s">
        <v>67</v>
      </c>
      <c r="B86" s="107">
        <v>251</v>
      </c>
      <c r="C86" s="45" t="s">
        <v>42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3"/>
      <c r="O86" s="49"/>
      <c r="P86" s="42">
        <v>677.1</v>
      </c>
      <c r="Q86" s="42">
        <f>R86-P86</f>
        <v>0</v>
      </c>
      <c r="R86" s="42">
        <v>677.1</v>
      </c>
      <c r="S86" s="43">
        <v>677.1</v>
      </c>
      <c r="T86" s="126">
        <f t="shared" si="38"/>
        <v>100</v>
      </c>
    </row>
    <row r="87" spans="1:20" s="2" customFormat="1" ht="15.75" customHeight="1">
      <c r="A87" s="44" t="s">
        <v>67</v>
      </c>
      <c r="B87" s="108">
        <v>251</v>
      </c>
      <c r="C87" s="45" t="s">
        <v>146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49"/>
      <c r="P87" s="42">
        <v>0</v>
      </c>
      <c r="Q87" s="42">
        <f>R87-P87</f>
        <v>0</v>
      </c>
      <c r="R87" s="42">
        <v>0</v>
      </c>
      <c r="S87" s="43">
        <v>0</v>
      </c>
      <c r="T87" s="126">
        <v>0</v>
      </c>
    </row>
    <row r="88" spans="1:20" s="2" customFormat="1" ht="15.75" hidden="1">
      <c r="A88" s="51" t="s">
        <v>67</v>
      </c>
      <c r="B88" s="107">
        <v>290</v>
      </c>
      <c r="C88" s="52" t="s">
        <v>12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3">
        <v>0</v>
      </c>
      <c r="O88" s="49"/>
      <c r="P88" s="53"/>
      <c r="Q88" s="53"/>
      <c r="R88" s="53"/>
      <c r="S88" s="54"/>
      <c r="T88" s="126" t="e">
        <f aca="true" t="shared" si="39" ref="T88:T141">SUM(S88/R88*100)</f>
        <v>#DIV/0!</v>
      </c>
    </row>
    <row r="89" spans="1:20" s="2" customFormat="1" ht="15.75" hidden="1">
      <c r="A89" s="51" t="s">
        <v>67</v>
      </c>
      <c r="B89" s="107">
        <v>300</v>
      </c>
      <c r="C89" s="52" t="s">
        <v>13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>
        <f>SUM(N90:N91)</f>
        <v>0</v>
      </c>
      <c r="O89" s="49"/>
      <c r="P89" s="53"/>
      <c r="Q89" s="53"/>
      <c r="R89" s="53"/>
      <c r="S89" s="54"/>
      <c r="T89" s="126" t="e">
        <f t="shared" si="39"/>
        <v>#DIV/0!</v>
      </c>
    </row>
    <row r="90" spans="1:20" s="3" customFormat="1" ht="15.75" hidden="1">
      <c r="A90" s="44" t="s">
        <v>67</v>
      </c>
      <c r="B90" s="108">
        <v>310</v>
      </c>
      <c r="C90" s="45" t="s">
        <v>14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2"/>
      <c r="O90" s="46"/>
      <c r="P90" s="42"/>
      <c r="Q90" s="42"/>
      <c r="R90" s="42"/>
      <c r="S90" s="43"/>
      <c r="T90" s="126" t="e">
        <f t="shared" si="39"/>
        <v>#DIV/0!</v>
      </c>
    </row>
    <row r="91" spans="1:20" s="3" customFormat="1" ht="15.75" hidden="1">
      <c r="A91" s="44" t="s">
        <v>67</v>
      </c>
      <c r="B91" s="108">
        <v>340</v>
      </c>
      <c r="C91" s="45" t="s">
        <v>15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2"/>
      <c r="O91" s="46"/>
      <c r="P91" s="42"/>
      <c r="Q91" s="42"/>
      <c r="R91" s="42"/>
      <c r="S91" s="43"/>
      <c r="T91" s="126" t="e">
        <f t="shared" si="39"/>
        <v>#DIV/0!</v>
      </c>
    </row>
    <row r="92" spans="1:20" s="3" customFormat="1" ht="15" customHeight="1">
      <c r="A92" s="47"/>
      <c r="B92" s="109"/>
      <c r="C92" s="49" t="s">
        <v>18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>
        <f>SUM(N74,N78,N87,N88,N89)</f>
        <v>0</v>
      </c>
      <c r="O92" s="49"/>
      <c r="P92" s="49">
        <f>SUM(P87,P86)</f>
        <v>677.1</v>
      </c>
      <c r="Q92" s="49">
        <f>R92-P92</f>
        <v>0</v>
      </c>
      <c r="R92" s="49">
        <f>SUM(R87,R86)</f>
        <v>677.1</v>
      </c>
      <c r="S92" s="50">
        <f>SUM(S87,S86)</f>
        <v>677.1</v>
      </c>
      <c r="T92" s="127">
        <f t="shared" si="39"/>
        <v>100</v>
      </c>
    </row>
    <row r="93" spans="1:20" s="5" customFormat="1" ht="15.75" hidden="1">
      <c r="A93" s="55" t="s">
        <v>80</v>
      </c>
      <c r="B93" s="110">
        <v>290</v>
      </c>
      <c r="C93" s="56" t="s">
        <v>81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>
        <v>0</v>
      </c>
      <c r="O93" s="57"/>
      <c r="P93" s="56">
        <v>0</v>
      </c>
      <c r="Q93" s="56">
        <v>0</v>
      </c>
      <c r="R93" s="58">
        <f>SUM(P93+Q93)</f>
        <v>0</v>
      </c>
      <c r="S93" s="59"/>
      <c r="T93" s="128">
        <v>0</v>
      </c>
    </row>
    <row r="94" spans="1:20" s="5" customFormat="1" ht="15.75" hidden="1">
      <c r="A94" s="55" t="s">
        <v>24</v>
      </c>
      <c r="B94" s="110">
        <v>231</v>
      </c>
      <c r="C94" s="56" t="s">
        <v>25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7"/>
      <c r="P94" s="60">
        <v>0</v>
      </c>
      <c r="Q94" s="60"/>
      <c r="R94" s="58">
        <f>SUM(P94+Q94)</f>
        <v>0</v>
      </c>
      <c r="S94" s="61"/>
      <c r="T94" s="128">
        <v>0</v>
      </c>
    </row>
    <row r="95" spans="1:20" s="5" customFormat="1" ht="18" customHeight="1">
      <c r="A95" s="55" t="s">
        <v>24</v>
      </c>
      <c r="B95" s="110">
        <v>290</v>
      </c>
      <c r="C95" s="56" t="s">
        <v>26</v>
      </c>
      <c r="D95" s="56">
        <v>15</v>
      </c>
      <c r="E95" s="56">
        <v>0</v>
      </c>
      <c r="F95" s="62">
        <f>SUM(G95:L95)</f>
        <v>0</v>
      </c>
      <c r="G95" s="56"/>
      <c r="H95" s="56"/>
      <c r="I95" s="56"/>
      <c r="J95" s="56"/>
      <c r="K95" s="56"/>
      <c r="L95" s="56"/>
      <c r="M95" s="56"/>
      <c r="N95" s="56">
        <v>20</v>
      </c>
      <c r="O95" s="49">
        <f>SUM(P95:T95)</f>
        <v>30</v>
      </c>
      <c r="P95" s="56">
        <v>15</v>
      </c>
      <c r="Q95" s="56">
        <f>R95-P95</f>
        <v>0</v>
      </c>
      <c r="R95" s="58">
        <v>15</v>
      </c>
      <c r="S95" s="59">
        <v>0</v>
      </c>
      <c r="T95" s="124">
        <f>SUM(S95/R95*100)</f>
        <v>0</v>
      </c>
    </row>
    <row r="96" spans="1:20" s="5" customFormat="1" ht="15.75">
      <c r="A96" s="55" t="s">
        <v>113</v>
      </c>
      <c r="B96" s="110">
        <v>340</v>
      </c>
      <c r="C96" s="56" t="s">
        <v>15</v>
      </c>
      <c r="D96" s="56"/>
      <c r="E96" s="56"/>
      <c r="F96" s="62">
        <f>SUM(G96:L96)</f>
        <v>0</v>
      </c>
      <c r="G96" s="56"/>
      <c r="H96" s="56"/>
      <c r="I96" s="56"/>
      <c r="J96" s="56"/>
      <c r="K96" s="56"/>
      <c r="L96" s="56"/>
      <c r="M96" s="56"/>
      <c r="N96" s="56">
        <v>0</v>
      </c>
      <c r="O96" s="49">
        <f>SUM(P96:T96)</f>
        <v>101.4</v>
      </c>
      <c r="P96" s="56">
        <v>0</v>
      </c>
      <c r="Q96" s="56">
        <v>0</v>
      </c>
      <c r="R96" s="58">
        <v>0.7</v>
      </c>
      <c r="S96" s="59">
        <v>0.7</v>
      </c>
      <c r="T96" s="124">
        <f>SUM(S96/R96*100)</f>
        <v>100</v>
      </c>
    </row>
    <row r="97" spans="1:20" s="5" customFormat="1" ht="15.75">
      <c r="A97" s="55" t="s">
        <v>113</v>
      </c>
      <c r="B97" s="110">
        <v>290</v>
      </c>
      <c r="C97" s="56" t="s">
        <v>27</v>
      </c>
      <c r="D97" s="56"/>
      <c r="E97" s="56"/>
      <c r="F97" s="62">
        <f>SUM(G97:L97)</f>
        <v>0</v>
      </c>
      <c r="G97" s="56"/>
      <c r="H97" s="56"/>
      <c r="I97" s="56"/>
      <c r="J97" s="56"/>
      <c r="K97" s="56"/>
      <c r="L97" s="56"/>
      <c r="M97" s="56"/>
      <c r="N97" s="56">
        <v>0</v>
      </c>
      <c r="O97" s="49">
        <f>SUM(P97:T97)</f>
        <v>133.3</v>
      </c>
      <c r="P97" s="56">
        <v>19</v>
      </c>
      <c r="Q97" s="56">
        <f>R97-P97</f>
        <v>-7.9</v>
      </c>
      <c r="R97" s="58">
        <v>11.1</v>
      </c>
      <c r="S97" s="59">
        <v>11.1</v>
      </c>
      <c r="T97" s="124">
        <f>SUM(S97/R97*100)</f>
        <v>100</v>
      </c>
    </row>
    <row r="98" spans="1:20" s="9" customFormat="1" ht="15" customHeight="1">
      <c r="A98" s="138" t="s">
        <v>28</v>
      </c>
      <c r="B98" s="139"/>
      <c r="C98" s="140"/>
      <c r="D98" s="40">
        <f aca="true" t="shared" si="40" ref="D98:M98">SUM(D31,D48,D73,D95)</f>
        <v>4851</v>
      </c>
      <c r="E98" s="40">
        <f t="shared" si="40"/>
        <v>3286</v>
      </c>
      <c r="F98" s="40">
        <f t="shared" si="40"/>
        <v>4354</v>
      </c>
      <c r="G98" s="40">
        <f t="shared" si="40"/>
        <v>473</v>
      </c>
      <c r="H98" s="40">
        <f t="shared" si="40"/>
        <v>2122</v>
      </c>
      <c r="I98" s="40">
        <f t="shared" si="40"/>
        <v>1759</v>
      </c>
      <c r="J98" s="40">
        <f t="shared" si="40"/>
        <v>0</v>
      </c>
      <c r="K98" s="40">
        <f t="shared" si="40"/>
        <v>0</v>
      </c>
      <c r="L98" s="40">
        <f t="shared" si="40"/>
        <v>0</v>
      </c>
      <c r="M98" s="40">
        <f t="shared" si="40"/>
        <v>0</v>
      </c>
      <c r="N98" s="40" t="e">
        <f>SUM(N31,N48,N73,N94,N95,N97,N96,N92,N93)</f>
        <v>#REF!</v>
      </c>
      <c r="O98" s="40" t="e">
        <f>SUM(O31,O48,O73,O94,O95,O97,O96,O92,O93)</f>
        <v>#DIV/0!</v>
      </c>
      <c r="P98" s="40">
        <f>SUM(P96:P97,P95,P92,P73,P48,P31,P93)</f>
        <v>8003.700000000001</v>
      </c>
      <c r="Q98" s="40">
        <f>R98-P98</f>
        <v>473.89999999999964</v>
      </c>
      <c r="R98" s="40">
        <f>SUM(R96:R97,R95,R92,R73,R48,R31,R93)</f>
        <v>8477.6</v>
      </c>
      <c r="S98" s="41">
        <f>SUM(S96:S97,S95,S92,S73,S48,S31,S93)</f>
        <v>8326.1</v>
      </c>
      <c r="T98" s="127">
        <f t="shared" si="39"/>
        <v>98.21293762385581</v>
      </c>
    </row>
    <row r="99" spans="1:20" s="3" customFormat="1" ht="18" customHeight="1">
      <c r="A99" s="63" t="s">
        <v>22</v>
      </c>
      <c r="B99" s="11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46"/>
      <c r="P99" s="62"/>
      <c r="Q99" s="62"/>
      <c r="R99" s="62"/>
      <c r="S99" s="64"/>
      <c r="T99" s="128"/>
    </row>
    <row r="100" spans="1:20" s="3" customFormat="1" ht="15.75">
      <c r="A100" s="51" t="s">
        <v>23</v>
      </c>
      <c r="B100" s="107">
        <v>210</v>
      </c>
      <c r="C100" s="52" t="s">
        <v>30</v>
      </c>
      <c r="D100" s="52">
        <f>SUM(D101:D103)</f>
        <v>190</v>
      </c>
      <c r="E100" s="52">
        <f aca="true" t="shared" si="41" ref="E100:M100">SUM(E101:E103)</f>
        <v>140</v>
      </c>
      <c r="F100" s="52">
        <f t="shared" si="41"/>
        <v>189</v>
      </c>
      <c r="G100" s="52">
        <f t="shared" si="41"/>
        <v>0</v>
      </c>
      <c r="H100" s="52">
        <f t="shared" si="41"/>
        <v>0</v>
      </c>
      <c r="I100" s="52">
        <f t="shared" si="41"/>
        <v>0</v>
      </c>
      <c r="J100" s="52">
        <f t="shared" si="41"/>
        <v>0</v>
      </c>
      <c r="K100" s="52">
        <f t="shared" si="41"/>
        <v>189</v>
      </c>
      <c r="L100" s="52">
        <f t="shared" si="41"/>
        <v>0</v>
      </c>
      <c r="M100" s="52">
        <f t="shared" si="41"/>
        <v>0</v>
      </c>
      <c r="N100" s="65">
        <f aca="true" t="shared" si="42" ref="N100:S100">SUM(N101:N103)</f>
        <v>189</v>
      </c>
      <c r="O100" s="49">
        <f t="shared" si="42"/>
        <v>799.7</v>
      </c>
      <c r="P100" s="65">
        <f>P101+P102+P103</f>
        <v>202.5</v>
      </c>
      <c r="Q100" s="65">
        <f t="shared" si="42"/>
        <v>-2.59999999999998</v>
      </c>
      <c r="R100" s="65">
        <f t="shared" si="42"/>
        <v>199.9</v>
      </c>
      <c r="S100" s="66">
        <f t="shared" si="42"/>
        <v>199.9</v>
      </c>
      <c r="T100" s="125">
        <f t="shared" si="39"/>
        <v>100</v>
      </c>
    </row>
    <row r="101" spans="1:20" s="3" customFormat="1" ht="15.75">
      <c r="A101" s="44" t="s">
        <v>23</v>
      </c>
      <c r="B101" s="108">
        <v>211</v>
      </c>
      <c r="C101" s="45" t="s">
        <v>1</v>
      </c>
      <c r="D101" s="45">
        <v>142</v>
      </c>
      <c r="E101" s="45">
        <v>105</v>
      </c>
      <c r="F101" s="42">
        <f aca="true" t="shared" si="43" ref="F101:F113">SUM(G101:L101)</f>
        <v>142</v>
      </c>
      <c r="G101" s="45"/>
      <c r="H101" s="45"/>
      <c r="I101" s="45"/>
      <c r="J101" s="45"/>
      <c r="K101" s="45">
        <v>142</v>
      </c>
      <c r="L101" s="45"/>
      <c r="M101" s="45"/>
      <c r="N101" s="42">
        <v>141</v>
      </c>
      <c r="O101" s="46">
        <f>SUM(P101:T101)</f>
        <v>552.4000000000001</v>
      </c>
      <c r="P101" s="42">
        <v>155.6</v>
      </c>
      <c r="Q101" s="42">
        <f>R101-P101</f>
        <v>-4.799999999999983</v>
      </c>
      <c r="R101" s="42">
        <v>150.8</v>
      </c>
      <c r="S101" s="43">
        <v>150.8</v>
      </c>
      <c r="T101" s="126">
        <f t="shared" si="39"/>
        <v>100</v>
      </c>
    </row>
    <row r="102" spans="1:20" s="3" customFormat="1" ht="15.75" customHeight="1">
      <c r="A102" s="44" t="s">
        <v>23</v>
      </c>
      <c r="B102" s="108">
        <v>212</v>
      </c>
      <c r="C102" s="45" t="s">
        <v>2</v>
      </c>
      <c r="D102" s="45">
        <v>11</v>
      </c>
      <c r="E102" s="45">
        <v>11</v>
      </c>
      <c r="F102" s="42">
        <f t="shared" si="43"/>
        <v>11</v>
      </c>
      <c r="G102" s="45"/>
      <c r="H102" s="45"/>
      <c r="I102" s="45"/>
      <c r="J102" s="45"/>
      <c r="K102" s="45">
        <v>11</v>
      </c>
      <c r="L102" s="45"/>
      <c r="M102" s="45"/>
      <c r="N102" s="42"/>
      <c r="O102" s="46">
        <f>SUM(P102:T102)</f>
        <v>0</v>
      </c>
      <c r="P102" s="42">
        <v>0</v>
      </c>
      <c r="Q102" s="42">
        <v>0</v>
      </c>
      <c r="R102" s="42">
        <f>SUM(P102+Q102)</f>
        <v>0</v>
      </c>
      <c r="S102" s="43">
        <v>0</v>
      </c>
      <c r="T102" s="126">
        <v>0</v>
      </c>
    </row>
    <row r="103" spans="1:20" s="3" customFormat="1" ht="15.75">
      <c r="A103" s="44" t="s">
        <v>23</v>
      </c>
      <c r="B103" s="108">
        <v>213</v>
      </c>
      <c r="C103" s="45" t="s">
        <v>3</v>
      </c>
      <c r="D103" s="45">
        <v>37</v>
      </c>
      <c r="E103" s="45">
        <v>24</v>
      </c>
      <c r="F103" s="42">
        <f t="shared" si="43"/>
        <v>36</v>
      </c>
      <c r="G103" s="45"/>
      <c r="H103" s="45"/>
      <c r="I103" s="45"/>
      <c r="J103" s="45"/>
      <c r="K103" s="45">
        <v>36</v>
      </c>
      <c r="L103" s="45"/>
      <c r="M103" s="45"/>
      <c r="N103" s="42">
        <v>48</v>
      </c>
      <c r="O103" s="46">
        <f>SUM(P103:T103)</f>
        <v>247.3</v>
      </c>
      <c r="P103" s="42">
        <v>46.9</v>
      </c>
      <c r="Q103" s="42">
        <f>R103-P103</f>
        <v>2.200000000000003</v>
      </c>
      <c r="R103" s="42">
        <v>49.1</v>
      </c>
      <c r="S103" s="43">
        <v>49.1</v>
      </c>
      <c r="T103" s="126">
        <f t="shared" si="39"/>
        <v>100</v>
      </c>
    </row>
    <row r="104" spans="1:20" s="3" customFormat="1" ht="15.75">
      <c r="A104" s="51" t="s">
        <v>23</v>
      </c>
      <c r="B104" s="107">
        <v>220</v>
      </c>
      <c r="C104" s="52" t="s">
        <v>4</v>
      </c>
      <c r="D104" s="52">
        <f>SUM(D105:D110)</f>
        <v>1</v>
      </c>
      <c r="E104" s="52">
        <f aca="true" t="shared" si="44" ref="E104:M104">SUM(E105:E110)</f>
        <v>0</v>
      </c>
      <c r="F104" s="52">
        <f t="shared" si="44"/>
        <v>0</v>
      </c>
      <c r="G104" s="52">
        <f t="shared" si="44"/>
        <v>0</v>
      </c>
      <c r="H104" s="52">
        <f t="shared" si="44"/>
        <v>0</v>
      </c>
      <c r="I104" s="52">
        <f t="shared" si="44"/>
        <v>0</v>
      </c>
      <c r="J104" s="52">
        <f t="shared" si="44"/>
        <v>0</v>
      </c>
      <c r="K104" s="52">
        <f t="shared" si="44"/>
        <v>0</v>
      </c>
      <c r="L104" s="52">
        <f t="shared" si="44"/>
        <v>0</v>
      </c>
      <c r="M104" s="52">
        <f t="shared" si="44"/>
        <v>0</v>
      </c>
      <c r="N104" s="53">
        <f aca="true" t="shared" si="45" ref="N104:S104">SUM(N105:N110)</f>
        <v>5</v>
      </c>
      <c r="O104" s="49" t="e">
        <f t="shared" si="45"/>
        <v>#DIV/0!</v>
      </c>
      <c r="P104" s="53">
        <v>13</v>
      </c>
      <c r="Q104" s="53">
        <f t="shared" si="45"/>
        <v>-3</v>
      </c>
      <c r="R104" s="53">
        <f t="shared" si="45"/>
        <v>8</v>
      </c>
      <c r="S104" s="53">
        <f t="shared" si="45"/>
        <v>8</v>
      </c>
      <c r="T104" s="125">
        <f t="shared" si="39"/>
        <v>100</v>
      </c>
    </row>
    <row r="105" spans="1:20" s="3" customFormat="1" ht="15.75">
      <c r="A105" s="44" t="s">
        <v>23</v>
      </c>
      <c r="B105" s="108">
        <v>221</v>
      </c>
      <c r="C105" s="45" t="s">
        <v>5</v>
      </c>
      <c r="D105" s="45"/>
      <c r="E105" s="45"/>
      <c r="F105" s="42">
        <f t="shared" si="43"/>
        <v>0</v>
      </c>
      <c r="G105" s="45"/>
      <c r="H105" s="45"/>
      <c r="I105" s="45"/>
      <c r="J105" s="45"/>
      <c r="K105" s="45"/>
      <c r="L105" s="45"/>
      <c r="M105" s="45"/>
      <c r="N105" s="42"/>
      <c r="O105" s="46">
        <f aca="true" t="shared" si="46" ref="O105:O110">SUM(P105:T105)</f>
        <v>124</v>
      </c>
      <c r="P105" s="42">
        <v>8</v>
      </c>
      <c r="Q105" s="42">
        <f>R105-P105</f>
        <v>0</v>
      </c>
      <c r="R105" s="42">
        <v>8</v>
      </c>
      <c r="S105" s="43">
        <v>8</v>
      </c>
      <c r="T105" s="126">
        <f t="shared" si="39"/>
        <v>100</v>
      </c>
    </row>
    <row r="106" spans="1:20" s="3" customFormat="1" ht="15.75">
      <c r="A106" s="44" t="s">
        <v>23</v>
      </c>
      <c r="B106" s="108">
        <v>222</v>
      </c>
      <c r="C106" s="45" t="s">
        <v>6</v>
      </c>
      <c r="D106" s="45"/>
      <c r="E106" s="45"/>
      <c r="F106" s="42">
        <f t="shared" si="43"/>
        <v>0</v>
      </c>
      <c r="G106" s="45"/>
      <c r="H106" s="45"/>
      <c r="I106" s="45"/>
      <c r="J106" s="45"/>
      <c r="K106" s="45"/>
      <c r="L106" s="45"/>
      <c r="M106" s="45"/>
      <c r="N106" s="42"/>
      <c r="O106" s="46">
        <f t="shared" si="46"/>
        <v>0</v>
      </c>
      <c r="P106" s="42">
        <v>3</v>
      </c>
      <c r="Q106" s="42">
        <f>R106-P106</f>
        <v>-3</v>
      </c>
      <c r="R106" s="42">
        <v>0</v>
      </c>
      <c r="S106" s="43">
        <v>0</v>
      </c>
      <c r="T106" s="126">
        <v>0</v>
      </c>
    </row>
    <row r="107" spans="1:20" s="3" customFormat="1" ht="15.75" hidden="1">
      <c r="A107" s="44" t="s">
        <v>23</v>
      </c>
      <c r="B107" s="108">
        <v>223</v>
      </c>
      <c r="C107" s="45" t="s">
        <v>7</v>
      </c>
      <c r="D107" s="45"/>
      <c r="E107" s="45"/>
      <c r="F107" s="42">
        <f t="shared" si="43"/>
        <v>0</v>
      </c>
      <c r="G107" s="45"/>
      <c r="H107" s="45"/>
      <c r="I107" s="45"/>
      <c r="J107" s="45"/>
      <c r="K107" s="45"/>
      <c r="L107" s="45"/>
      <c r="M107" s="45"/>
      <c r="N107" s="42"/>
      <c r="O107" s="46" t="e">
        <f t="shared" si="46"/>
        <v>#DIV/0!</v>
      </c>
      <c r="P107" s="42">
        <v>0</v>
      </c>
      <c r="Q107" s="42">
        <v>0</v>
      </c>
      <c r="R107" s="42">
        <f>SUM(P107+Q107)</f>
        <v>0</v>
      </c>
      <c r="S107" s="43">
        <v>0</v>
      </c>
      <c r="T107" s="126" t="e">
        <f t="shared" si="39"/>
        <v>#DIV/0!</v>
      </c>
    </row>
    <row r="108" spans="1:20" s="3" customFormat="1" ht="15.75" hidden="1">
      <c r="A108" s="44" t="s">
        <v>23</v>
      </c>
      <c r="B108" s="108">
        <v>224</v>
      </c>
      <c r="C108" s="45" t="s">
        <v>8</v>
      </c>
      <c r="D108" s="45">
        <v>1</v>
      </c>
      <c r="E108" s="45">
        <v>0</v>
      </c>
      <c r="F108" s="42">
        <f t="shared" si="43"/>
        <v>0</v>
      </c>
      <c r="G108" s="45"/>
      <c r="H108" s="45"/>
      <c r="I108" s="45"/>
      <c r="J108" s="45"/>
      <c r="K108" s="45"/>
      <c r="L108" s="45"/>
      <c r="M108" s="45"/>
      <c r="N108" s="42"/>
      <c r="O108" s="46" t="e">
        <f t="shared" si="46"/>
        <v>#DIV/0!</v>
      </c>
      <c r="P108" s="42">
        <v>0</v>
      </c>
      <c r="Q108" s="42"/>
      <c r="R108" s="42">
        <f>SUM(P108+Q108)</f>
        <v>0</v>
      </c>
      <c r="S108" s="43"/>
      <c r="T108" s="126" t="e">
        <f t="shared" si="39"/>
        <v>#DIV/0!</v>
      </c>
    </row>
    <row r="109" spans="1:20" s="3" customFormat="1" ht="15.75" hidden="1">
      <c r="A109" s="44" t="s">
        <v>23</v>
      </c>
      <c r="B109" s="108">
        <v>225</v>
      </c>
      <c r="C109" s="45" t="s">
        <v>9</v>
      </c>
      <c r="D109" s="45"/>
      <c r="E109" s="45"/>
      <c r="F109" s="42">
        <f t="shared" si="43"/>
        <v>0</v>
      </c>
      <c r="G109" s="45"/>
      <c r="H109" s="45"/>
      <c r="I109" s="45"/>
      <c r="J109" s="45"/>
      <c r="K109" s="45"/>
      <c r="L109" s="45"/>
      <c r="M109" s="45"/>
      <c r="N109" s="42"/>
      <c r="O109" s="46" t="e">
        <f t="shared" si="46"/>
        <v>#DIV/0!</v>
      </c>
      <c r="P109" s="42">
        <v>0</v>
      </c>
      <c r="Q109" s="42">
        <v>0</v>
      </c>
      <c r="R109" s="42">
        <f>SUM(P109+Q109)</f>
        <v>0</v>
      </c>
      <c r="S109" s="43"/>
      <c r="T109" s="126" t="e">
        <f t="shared" si="39"/>
        <v>#DIV/0!</v>
      </c>
    </row>
    <row r="110" spans="1:20" s="3" customFormat="1" ht="15.75">
      <c r="A110" s="44" t="s">
        <v>23</v>
      </c>
      <c r="B110" s="108">
        <v>226</v>
      </c>
      <c r="C110" s="45" t="s">
        <v>10</v>
      </c>
      <c r="D110" s="45"/>
      <c r="E110" s="45"/>
      <c r="F110" s="42">
        <f t="shared" si="43"/>
        <v>0</v>
      </c>
      <c r="G110" s="45"/>
      <c r="H110" s="45"/>
      <c r="I110" s="45"/>
      <c r="J110" s="45"/>
      <c r="K110" s="45"/>
      <c r="L110" s="45"/>
      <c r="M110" s="45"/>
      <c r="N110" s="42">
        <v>5</v>
      </c>
      <c r="O110" s="46">
        <f t="shared" si="46"/>
        <v>2</v>
      </c>
      <c r="P110" s="42">
        <v>2</v>
      </c>
      <c r="Q110" s="42">
        <v>0</v>
      </c>
      <c r="R110" s="42">
        <v>0</v>
      </c>
      <c r="S110" s="43">
        <v>0</v>
      </c>
      <c r="T110" s="126">
        <v>0</v>
      </c>
    </row>
    <row r="111" spans="1:20" s="2" customFormat="1" ht="15.75">
      <c r="A111" s="51" t="s">
        <v>23</v>
      </c>
      <c r="B111" s="107">
        <v>300</v>
      </c>
      <c r="C111" s="52" t="s">
        <v>13</v>
      </c>
      <c r="D111" s="52">
        <f>SUM(D112:D113)</f>
        <v>3</v>
      </c>
      <c r="E111" s="52">
        <f aca="true" t="shared" si="47" ref="E111:M111">SUM(E112:E113)</f>
        <v>0</v>
      </c>
      <c r="F111" s="52">
        <f t="shared" si="47"/>
        <v>3</v>
      </c>
      <c r="G111" s="52">
        <f t="shared" si="47"/>
        <v>0</v>
      </c>
      <c r="H111" s="52">
        <f t="shared" si="47"/>
        <v>0</v>
      </c>
      <c r="I111" s="52">
        <f t="shared" si="47"/>
        <v>0</v>
      </c>
      <c r="J111" s="52">
        <f t="shared" si="47"/>
        <v>0</v>
      </c>
      <c r="K111" s="52">
        <f t="shared" si="47"/>
        <v>3</v>
      </c>
      <c r="L111" s="52">
        <f t="shared" si="47"/>
        <v>0</v>
      </c>
      <c r="M111" s="52">
        <f t="shared" si="47"/>
        <v>0</v>
      </c>
      <c r="N111" s="53">
        <f aca="true" t="shared" si="48" ref="N111:S111">SUM(N112:N113)</f>
        <v>4</v>
      </c>
      <c r="O111" s="49">
        <f t="shared" si="48"/>
        <v>32.3</v>
      </c>
      <c r="P111" s="53">
        <f>P112+P113</f>
        <v>16.3</v>
      </c>
      <c r="Q111" s="53">
        <f>Q112+Q113</f>
        <v>0</v>
      </c>
      <c r="R111" s="53">
        <v>23.9</v>
      </c>
      <c r="S111" s="54">
        <f t="shared" si="48"/>
        <v>23.9</v>
      </c>
      <c r="T111" s="125">
        <f t="shared" si="39"/>
        <v>100</v>
      </c>
    </row>
    <row r="112" spans="1:20" s="3" customFormat="1" ht="15.75">
      <c r="A112" s="44" t="s">
        <v>23</v>
      </c>
      <c r="B112" s="108">
        <v>310</v>
      </c>
      <c r="C112" s="45" t="s">
        <v>14</v>
      </c>
      <c r="D112" s="45"/>
      <c r="E112" s="45"/>
      <c r="F112" s="42">
        <f t="shared" si="43"/>
        <v>0</v>
      </c>
      <c r="G112" s="45"/>
      <c r="H112" s="45"/>
      <c r="I112" s="45"/>
      <c r="J112" s="45"/>
      <c r="K112" s="45"/>
      <c r="L112" s="45"/>
      <c r="M112" s="45"/>
      <c r="N112" s="42">
        <v>2</v>
      </c>
      <c r="O112" s="46">
        <f>SUM(P112:T112)</f>
        <v>0</v>
      </c>
      <c r="P112" s="42">
        <v>0</v>
      </c>
      <c r="Q112" s="42">
        <f>R112-P112</f>
        <v>0</v>
      </c>
      <c r="R112" s="42">
        <f>SUM(P112+Q112)</f>
        <v>0</v>
      </c>
      <c r="S112" s="43">
        <v>0</v>
      </c>
      <c r="T112" s="126">
        <v>0</v>
      </c>
    </row>
    <row r="113" spans="1:20" s="3" customFormat="1" ht="15" customHeight="1">
      <c r="A113" s="44" t="s">
        <v>23</v>
      </c>
      <c r="B113" s="108">
        <v>340</v>
      </c>
      <c r="C113" s="45" t="s">
        <v>15</v>
      </c>
      <c r="D113" s="45">
        <v>3</v>
      </c>
      <c r="E113" s="45">
        <v>0</v>
      </c>
      <c r="F113" s="42">
        <f t="shared" si="43"/>
        <v>3</v>
      </c>
      <c r="G113" s="45"/>
      <c r="H113" s="45"/>
      <c r="I113" s="45"/>
      <c r="J113" s="45"/>
      <c r="K113" s="45">
        <v>3</v>
      </c>
      <c r="L113" s="45"/>
      <c r="M113" s="45"/>
      <c r="N113" s="42">
        <v>2</v>
      </c>
      <c r="O113" s="46">
        <f>SUM(P113:T113)</f>
        <v>171.7</v>
      </c>
      <c r="P113" s="42">
        <v>16.3</v>
      </c>
      <c r="Q113" s="42">
        <f>R113-P113</f>
        <v>7.599999999999998</v>
      </c>
      <c r="R113" s="42">
        <v>23.9</v>
      </c>
      <c r="S113" s="43">
        <v>23.9</v>
      </c>
      <c r="T113" s="126">
        <f t="shared" si="39"/>
        <v>100</v>
      </c>
    </row>
    <row r="114" spans="1:20" s="10" customFormat="1" ht="14.25" customHeight="1">
      <c r="A114" s="138" t="s">
        <v>29</v>
      </c>
      <c r="B114" s="139"/>
      <c r="C114" s="140"/>
      <c r="D114" s="67">
        <f>SUM(D100,D104,D111)</f>
        <v>194</v>
      </c>
      <c r="E114" s="67">
        <f aca="true" t="shared" si="49" ref="E114:M114">SUM(E100,E104,E111)</f>
        <v>140</v>
      </c>
      <c r="F114" s="67">
        <f t="shared" si="49"/>
        <v>192</v>
      </c>
      <c r="G114" s="67">
        <f t="shared" si="49"/>
        <v>0</v>
      </c>
      <c r="H114" s="67">
        <f t="shared" si="49"/>
        <v>0</v>
      </c>
      <c r="I114" s="67">
        <f t="shared" si="49"/>
        <v>0</v>
      </c>
      <c r="J114" s="67">
        <f t="shared" si="49"/>
        <v>0</v>
      </c>
      <c r="K114" s="67">
        <f t="shared" si="49"/>
        <v>192</v>
      </c>
      <c r="L114" s="67">
        <f t="shared" si="49"/>
        <v>0</v>
      </c>
      <c r="M114" s="67">
        <f t="shared" si="49"/>
        <v>0</v>
      </c>
      <c r="N114" s="40">
        <f aca="true" t="shared" si="50" ref="N114:S114">SUM(N100,N104,N111)</f>
        <v>198</v>
      </c>
      <c r="O114" s="40" t="e">
        <f t="shared" si="50"/>
        <v>#DIV/0!</v>
      </c>
      <c r="P114" s="40">
        <f t="shared" si="50"/>
        <v>231.8</v>
      </c>
      <c r="Q114" s="40">
        <f>R114-P114</f>
        <v>0</v>
      </c>
      <c r="R114" s="40">
        <f t="shared" si="50"/>
        <v>231.8</v>
      </c>
      <c r="S114" s="41">
        <f t="shared" si="50"/>
        <v>231.8</v>
      </c>
      <c r="T114" s="127">
        <f t="shared" si="39"/>
        <v>100</v>
      </c>
    </row>
    <row r="115" spans="1:20" s="16" customFormat="1" ht="31.5" customHeight="1">
      <c r="A115" s="147" t="s">
        <v>66</v>
      </c>
      <c r="B115" s="148"/>
      <c r="C115" s="14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  <c r="O115" s="40"/>
      <c r="P115" s="71"/>
      <c r="Q115" s="71"/>
      <c r="R115" s="71"/>
      <c r="S115" s="72"/>
      <c r="T115" s="128"/>
    </row>
    <row r="116" spans="1:20" s="17" customFormat="1" ht="17.25" customHeight="1">
      <c r="A116" s="73" t="s">
        <v>68</v>
      </c>
      <c r="B116" s="112" t="s">
        <v>50</v>
      </c>
      <c r="C116" s="45" t="s">
        <v>14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2"/>
      <c r="O116" s="46"/>
      <c r="P116" s="74">
        <v>20</v>
      </c>
      <c r="Q116" s="74">
        <f>R116-P116</f>
        <v>7</v>
      </c>
      <c r="R116" s="42">
        <v>27</v>
      </c>
      <c r="S116" s="75">
        <v>27</v>
      </c>
      <c r="T116" s="126">
        <f t="shared" si="39"/>
        <v>100</v>
      </c>
    </row>
    <row r="117" spans="1:20" s="17" customFormat="1" ht="16.5" customHeight="1">
      <c r="A117" s="73" t="s">
        <v>68</v>
      </c>
      <c r="B117" s="112" t="s">
        <v>55</v>
      </c>
      <c r="C117" s="45" t="s">
        <v>147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2"/>
      <c r="O117" s="46"/>
      <c r="P117" s="74">
        <v>7</v>
      </c>
      <c r="Q117" s="74">
        <v>0</v>
      </c>
      <c r="R117" s="42">
        <v>0</v>
      </c>
      <c r="S117" s="75">
        <v>0</v>
      </c>
      <c r="T117" s="126">
        <v>0</v>
      </c>
    </row>
    <row r="118" spans="1:20" s="17" customFormat="1" ht="18" customHeight="1" hidden="1">
      <c r="A118" s="73" t="s">
        <v>97</v>
      </c>
      <c r="B118" s="112" t="s">
        <v>51</v>
      </c>
      <c r="C118" s="45" t="s">
        <v>14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2"/>
      <c r="O118" s="46"/>
      <c r="P118" s="74">
        <v>0</v>
      </c>
      <c r="Q118" s="74">
        <v>0</v>
      </c>
      <c r="R118" s="42">
        <f>SUM(P118+Q118)</f>
        <v>0</v>
      </c>
      <c r="S118" s="75"/>
      <c r="T118" s="126" t="e">
        <f t="shared" si="39"/>
        <v>#DIV/0!</v>
      </c>
    </row>
    <row r="119" spans="1:20" s="17" customFormat="1" ht="14.25" customHeight="1" hidden="1">
      <c r="A119" s="73" t="s">
        <v>97</v>
      </c>
      <c r="B119" s="112" t="s">
        <v>48</v>
      </c>
      <c r="C119" s="45" t="s">
        <v>14</v>
      </c>
      <c r="D119" s="45"/>
      <c r="E119" s="45"/>
      <c r="F119" s="42">
        <f>SUM(G119:L119)</f>
        <v>0</v>
      </c>
      <c r="G119" s="45"/>
      <c r="H119" s="45"/>
      <c r="I119" s="45"/>
      <c r="J119" s="45"/>
      <c r="K119" s="45"/>
      <c r="L119" s="45"/>
      <c r="M119" s="45"/>
      <c r="N119" s="42">
        <v>30</v>
      </c>
      <c r="O119" s="46" t="e">
        <f>SUM(P119:T119)</f>
        <v>#DIV/0!</v>
      </c>
      <c r="P119" s="74">
        <v>0</v>
      </c>
      <c r="Q119" s="74">
        <v>0</v>
      </c>
      <c r="R119" s="42">
        <f>SUM(P119+Q119)</f>
        <v>0</v>
      </c>
      <c r="S119" s="75"/>
      <c r="T119" s="126" t="e">
        <f t="shared" si="39"/>
        <v>#DIV/0!</v>
      </c>
    </row>
    <row r="120" spans="1:20" s="17" customFormat="1" ht="14.25" customHeight="1" hidden="1">
      <c r="A120" s="73" t="s">
        <v>97</v>
      </c>
      <c r="B120" s="112" t="s">
        <v>50</v>
      </c>
      <c r="C120" s="45" t="s">
        <v>14</v>
      </c>
      <c r="D120" s="45"/>
      <c r="E120" s="45"/>
      <c r="F120" s="42"/>
      <c r="G120" s="45"/>
      <c r="H120" s="45"/>
      <c r="I120" s="45"/>
      <c r="J120" s="45"/>
      <c r="K120" s="45"/>
      <c r="L120" s="45"/>
      <c r="M120" s="45"/>
      <c r="N120" s="42"/>
      <c r="O120" s="46"/>
      <c r="P120" s="74">
        <v>0</v>
      </c>
      <c r="Q120" s="74">
        <v>0</v>
      </c>
      <c r="R120" s="42">
        <f>SUM(P120+Q120)</f>
        <v>0</v>
      </c>
      <c r="S120" s="75"/>
      <c r="T120" s="126" t="e">
        <f t="shared" si="39"/>
        <v>#DIV/0!</v>
      </c>
    </row>
    <row r="121" spans="1:20" s="17" customFormat="1" ht="14.25" customHeight="1">
      <c r="A121" s="145"/>
      <c r="B121" s="146"/>
      <c r="C121" s="49" t="s">
        <v>18</v>
      </c>
      <c r="D121" s="45"/>
      <c r="E121" s="45"/>
      <c r="F121" s="42"/>
      <c r="G121" s="45"/>
      <c r="H121" s="45"/>
      <c r="I121" s="45"/>
      <c r="J121" s="45"/>
      <c r="K121" s="45"/>
      <c r="L121" s="45"/>
      <c r="M121" s="45"/>
      <c r="N121" s="42"/>
      <c r="O121" s="46"/>
      <c r="P121" s="49">
        <f>SUM(P116:P120)</f>
        <v>27</v>
      </c>
      <c r="Q121" s="49">
        <f>SUM(Q120,Q116)</f>
        <v>7</v>
      </c>
      <c r="R121" s="49">
        <f>SUM(R116:R118)</f>
        <v>27</v>
      </c>
      <c r="S121" s="50">
        <f>SUM(S116:S120)</f>
        <v>27</v>
      </c>
      <c r="T121" s="129">
        <f t="shared" si="39"/>
        <v>100</v>
      </c>
    </row>
    <row r="122" spans="1:20" s="17" customFormat="1" ht="15.75" customHeight="1">
      <c r="A122" s="73" t="s">
        <v>65</v>
      </c>
      <c r="B122" s="112" t="s">
        <v>51</v>
      </c>
      <c r="C122" s="45" t="s">
        <v>69</v>
      </c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2"/>
      <c r="O122" s="46"/>
      <c r="P122" s="74">
        <v>0</v>
      </c>
      <c r="Q122" s="74">
        <f>R122-P122</f>
        <v>0</v>
      </c>
      <c r="R122" s="42">
        <f>SUM(P122+Q122)</f>
        <v>0</v>
      </c>
      <c r="S122" s="75"/>
      <c r="T122" s="126">
        <v>0</v>
      </c>
    </row>
    <row r="123" spans="1:20" s="17" customFormat="1" ht="18" customHeight="1">
      <c r="A123" s="73" t="s">
        <v>65</v>
      </c>
      <c r="B123" s="108">
        <v>226</v>
      </c>
      <c r="C123" s="45" t="s">
        <v>10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2"/>
      <c r="O123" s="46"/>
      <c r="P123" s="74">
        <v>0.5</v>
      </c>
      <c r="Q123" s="74">
        <f>R123-P123</f>
        <v>-0.5</v>
      </c>
      <c r="R123" s="42">
        <v>0</v>
      </c>
      <c r="S123" s="75">
        <v>0</v>
      </c>
      <c r="T123" s="126">
        <v>0</v>
      </c>
    </row>
    <row r="124" spans="1:20" s="17" customFormat="1" ht="18" customHeight="1">
      <c r="A124" s="73" t="s">
        <v>65</v>
      </c>
      <c r="B124" s="108">
        <v>310</v>
      </c>
      <c r="C124" s="45" t="s">
        <v>14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2"/>
      <c r="O124" s="46"/>
      <c r="P124" s="74">
        <v>0.5</v>
      </c>
      <c r="Q124" s="74">
        <f>R124-P124</f>
        <v>-0.5</v>
      </c>
      <c r="R124" s="42">
        <v>0</v>
      </c>
      <c r="S124" s="75">
        <v>0</v>
      </c>
      <c r="T124" s="126">
        <v>0</v>
      </c>
    </row>
    <row r="125" spans="1:20" s="17" customFormat="1" ht="18" customHeight="1">
      <c r="A125" s="73" t="s">
        <v>65</v>
      </c>
      <c r="B125" s="108">
        <v>340</v>
      </c>
      <c r="C125" s="45" t="s">
        <v>15</v>
      </c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2"/>
      <c r="O125" s="46"/>
      <c r="P125" s="74">
        <v>0.4</v>
      </c>
      <c r="Q125" s="74">
        <f>R125-P125</f>
        <v>-0.4</v>
      </c>
      <c r="R125" s="42">
        <v>0</v>
      </c>
      <c r="S125" s="75">
        <v>0</v>
      </c>
      <c r="T125" s="126">
        <v>0</v>
      </c>
    </row>
    <row r="126" spans="1:20" s="18" customFormat="1" ht="15" customHeight="1">
      <c r="A126" s="138" t="s">
        <v>64</v>
      </c>
      <c r="B126" s="139"/>
      <c r="C126" s="140"/>
      <c r="D126" s="67">
        <f>SUM(D119)</f>
        <v>0</v>
      </c>
      <c r="E126" s="67">
        <f aca="true" t="shared" si="51" ref="E126:M126">SUM(E119)</f>
        <v>0</v>
      </c>
      <c r="F126" s="67">
        <f t="shared" si="51"/>
        <v>0</v>
      </c>
      <c r="G126" s="67">
        <f t="shared" si="51"/>
        <v>0</v>
      </c>
      <c r="H126" s="67">
        <f t="shared" si="51"/>
        <v>0</v>
      </c>
      <c r="I126" s="67">
        <f t="shared" si="51"/>
        <v>0</v>
      </c>
      <c r="J126" s="67">
        <f t="shared" si="51"/>
        <v>0</v>
      </c>
      <c r="K126" s="67">
        <f t="shared" si="51"/>
        <v>0</v>
      </c>
      <c r="L126" s="67">
        <f t="shared" si="51"/>
        <v>0</v>
      </c>
      <c r="M126" s="67">
        <f t="shared" si="51"/>
        <v>0</v>
      </c>
      <c r="N126" s="40">
        <f>SUM(N116:N123)</f>
        <v>30</v>
      </c>
      <c r="O126" s="40" t="e">
        <f>SUM(O116:O123)</f>
        <v>#DIV/0!</v>
      </c>
      <c r="P126" s="40">
        <f>SUM(P121:P125)</f>
        <v>28.4</v>
      </c>
      <c r="Q126" s="40">
        <f>R126-P126</f>
        <v>-1.3999999999999986</v>
      </c>
      <c r="R126" s="40">
        <v>27</v>
      </c>
      <c r="S126" s="41">
        <f>SUM(S121:S125)</f>
        <v>27</v>
      </c>
      <c r="T126" s="127">
        <f t="shared" si="39"/>
        <v>100</v>
      </c>
    </row>
    <row r="127" spans="1:20" s="16" customFormat="1" ht="18.75">
      <c r="A127" s="141" t="s">
        <v>61</v>
      </c>
      <c r="B127" s="142"/>
      <c r="C127" s="143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70"/>
      <c r="O127" s="70"/>
      <c r="P127" s="71"/>
      <c r="Q127" s="71"/>
      <c r="R127" s="71"/>
      <c r="S127" s="72"/>
      <c r="T127" s="128"/>
    </row>
    <row r="128" spans="1:20" s="17" customFormat="1" ht="15.75">
      <c r="A128" s="73" t="s">
        <v>114</v>
      </c>
      <c r="B128" s="112" t="s">
        <v>115</v>
      </c>
      <c r="C128" s="76" t="s">
        <v>1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42"/>
      <c r="O128" s="46"/>
      <c r="P128" s="74">
        <v>62.1</v>
      </c>
      <c r="Q128" s="74">
        <f>R128-P128</f>
        <v>-4.600000000000001</v>
      </c>
      <c r="R128" s="42">
        <v>57.5</v>
      </c>
      <c r="S128" s="75">
        <v>45.8</v>
      </c>
      <c r="T128" s="126">
        <f>SUM(S128/R128*100)</f>
        <v>79.65217391304348</v>
      </c>
    </row>
    <row r="129" spans="1:20" s="17" customFormat="1" ht="15.75">
      <c r="A129" s="73" t="s">
        <v>114</v>
      </c>
      <c r="B129" s="112" t="s">
        <v>116</v>
      </c>
      <c r="C129" s="76" t="s">
        <v>3</v>
      </c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42"/>
      <c r="O129" s="46"/>
      <c r="P129" s="74">
        <v>18.7</v>
      </c>
      <c r="Q129" s="74">
        <f aca="true" t="shared" si="52" ref="Q129:Q140">R129-P129</f>
        <v>4.600000000000001</v>
      </c>
      <c r="R129" s="42">
        <v>23.3</v>
      </c>
      <c r="S129" s="75">
        <v>13.8</v>
      </c>
      <c r="T129" s="126">
        <f aca="true" t="shared" si="53" ref="T129:T134">SUM(S129/R129*100)</f>
        <v>59.227467811158796</v>
      </c>
    </row>
    <row r="130" spans="1:20" s="17" customFormat="1" ht="15.75">
      <c r="A130" s="73" t="s">
        <v>114</v>
      </c>
      <c r="B130" s="112" t="s">
        <v>55</v>
      </c>
      <c r="C130" s="76" t="s">
        <v>14</v>
      </c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42"/>
      <c r="O130" s="46"/>
      <c r="P130" s="74">
        <v>4.1</v>
      </c>
      <c r="Q130" s="74">
        <f t="shared" si="52"/>
        <v>0</v>
      </c>
      <c r="R130" s="42">
        <v>4.1</v>
      </c>
      <c r="S130" s="75">
        <v>4.1</v>
      </c>
      <c r="T130" s="126">
        <f t="shared" si="53"/>
        <v>100</v>
      </c>
    </row>
    <row r="131" spans="1:20" s="17" customFormat="1" ht="15.75">
      <c r="A131" s="73" t="s">
        <v>121</v>
      </c>
      <c r="B131" s="112" t="s">
        <v>51</v>
      </c>
      <c r="C131" s="76" t="s">
        <v>9</v>
      </c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42"/>
      <c r="O131" s="46"/>
      <c r="P131" s="74">
        <v>10</v>
      </c>
      <c r="Q131" s="74">
        <f t="shared" si="52"/>
        <v>347</v>
      </c>
      <c r="R131" s="42">
        <v>357</v>
      </c>
      <c r="S131" s="75">
        <v>0</v>
      </c>
      <c r="T131" s="126">
        <f t="shared" si="53"/>
        <v>0</v>
      </c>
    </row>
    <row r="132" spans="1:20" s="17" customFormat="1" ht="15.75">
      <c r="A132" s="73" t="s">
        <v>121</v>
      </c>
      <c r="B132" s="112" t="s">
        <v>51</v>
      </c>
      <c r="C132" s="76" t="s">
        <v>148</v>
      </c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42"/>
      <c r="O132" s="46"/>
      <c r="P132" s="74">
        <v>472.4</v>
      </c>
      <c r="Q132" s="74">
        <f t="shared" si="52"/>
        <v>-472.4</v>
      </c>
      <c r="R132" s="42">
        <v>0</v>
      </c>
      <c r="S132" s="75">
        <v>0</v>
      </c>
      <c r="T132" s="126">
        <v>0</v>
      </c>
    </row>
    <row r="133" spans="1:20" s="17" customFormat="1" ht="15.75">
      <c r="A133" s="73" t="s">
        <v>121</v>
      </c>
      <c r="B133" s="112" t="s">
        <v>48</v>
      </c>
      <c r="C133" s="76" t="s">
        <v>148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42"/>
      <c r="O133" s="46"/>
      <c r="P133" s="74">
        <v>35</v>
      </c>
      <c r="Q133" s="74">
        <f t="shared" si="52"/>
        <v>0</v>
      </c>
      <c r="R133" s="42">
        <v>35</v>
      </c>
      <c r="S133" s="75">
        <v>0</v>
      </c>
      <c r="T133" s="126">
        <f t="shared" si="53"/>
        <v>0</v>
      </c>
    </row>
    <row r="134" spans="1:20" s="38" customFormat="1" ht="15.75">
      <c r="A134" s="73" t="s">
        <v>121</v>
      </c>
      <c r="B134" s="112" t="s">
        <v>55</v>
      </c>
      <c r="C134" s="76" t="s">
        <v>148</v>
      </c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42"/>
      <c r="O134" s="46"/>
      <c r="P134" s="74">
        <v>35</v>
      </c>
      <c r="Q134" s="74">
        <f>R134-P134</f>
        <v>0</v>
      </c>
      <c r="R134" s="42">
        <f>SUM(P134+Q134)</f>
        <v>35</v>
      </c>
      <c r="S134" s="75">
        <v>0</v>
      </c>
      <c r="T134" s="126">
        <f t="shared" si="53"/>
        <v>0</v>
      </c>
    </row>
    <row r="135" spans="1:20" s="17" customFormat="1" ht="15.75" hidden="1">
      <c r="A135" s="73" t="s">
        <v>121</v>
      </c>
      <c r="B135" s="112" t="s">
        <v>51</v>
      </c>
      <c r="C135" s="76" t="s">
        <v>122</v>
      </c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42"/>
      <c r="O135" s="46"/>
      <c r="P135" s="74">
        <v>0</v>
      </c>
      <c r="Q135" s="74">
        <f t="shared" si="52"/>
        <v>0.10000000000000142</v>
      </c>
      <c r="R135" s="42">
        <f aca="true" t="shared" si="54" ref="R135:R140">SUM(P135+Q135)</f>
        <v>0</v>
      </c>
      <c r="S135" s="75">
        <v>0</v>
      </c>
      <c r="T135" s="126" t="e">
        <f t="shared" si="39"/>
        <v>#DIV/0!</v>
      </c>
    </row>
    <row r="136" spans="1:20" s="17" customFormat="1" ht="15.75" hidden="1">
      <c r="A136" s="73" t="s">
        <v>121</v>
      </c>
      <c r="B136" s="112" t="s">
        <v>51</v>
      </c>
      <c r="C136" s="76" t="s">
        <v>123</v>
      </c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42"/>
      <c r="O136" s="46"/>
      <c r="P136" s="74">
        <v>0</v>
      </c>
      <c r="Q136" s="74">
        <f t="shared" si="52"/>
        <v>0.10000000000000142</v>
      </c>
      <c r="R136" s="42">
        <f t="shared" si="54"/>
        <v>0</v>
      </c>
      <c r="S136" s="75">
        <v>0</v>
      </c>
      <c r="T136" s="126" t="e">
        <f t="shared" si="39"/>
        <v>#DIV/0!</v>
      </c>
    </row>
    <row r="137" spans="1:20" s="17" customFormat="1" ht="15.75" hidden="1">
      <c r="A137" s="73" t="s">
        <v>62</v>
      </c>
      <c r="B137" s="112" t="s">
        <v>48</v>
      </c>
      <c r="C137" s="76" t="s">
        <v>124</v>
      </c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42"/>
      <c r="O137" s="46"/>
      <c r="P137" s="74">
        <v>0</v>
      </c>
      <c r="Q137" s="74">
        <f t="shared" si="52"/>
        <v>0.10000000000000142</v>
      </c>
      <c r="R137" s="42">
        <f t="shared" si="54"/>
        <v>0</v>
      </c>
      <c r="S137" s="75">
        <v>0</v>
      </c>
      <c r="T137" s="126" t="e">
        <f t="shared" si="39"/>
        <v>#DIV/0!</v>
      </c>
    </row>
    <row r="138" spans="1:20" s="17" customFormat="1" ht="15.75" hidden="1">
      <c r="A138" s="73" t="s">
        <v>62</v>
      </c>
      <c r="B138" s="112" t="s">
        <v>48</v>
      </c>
      <c r="C138" s="76" t="s">
        <v>125</v>
      </c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42"/>
      <c r="O138" s="46"/>
      <c r="P138" s="74">
        <v>0</v>
      </c>
      <c r="Q138" s="74">
        <f t="shared" si="52"/>
        <v>0.10000000000000142</v>
      </c>
      <c r="R138" s="42">
        <f t="shared" si="54"/>
        <v>0</v>
      </c>
      <c r="S138" s="75">
        <v>0</v>
      </c>
      <c r="T138" s="126" t="e">
        <f t="shared" si="39"/>
        <v>#DIV/0!</v>
      </c>
    </row>
    <row r="139" spans="1:20" s="17" customFormat="1" ht="15.75" hidden="1">
      <c r="A139" s="73" t="s">
        <v>62</v>
      </c>
      <c r="B139" s="112" t="s">
        <v>120</v>
      </c>
      <c r="C139" s="76" t="s">
        <v>124</v>
      </c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42"/>
      <c r="O139" s="46"/>
      <c r="P139" s="74">
        <v>0</v>
      </c>
      <c r="Q139" s="74">
        <f t="shared" si="52"/>
        <v>0.10000000000000142</v>
      </c>
      <c r="R139" s="42">
        <f t="shared" si="54"/>
        <v>0</v>
      </c>
      <c r="S139" s="75">
        <v>0</v>
      </c>
      <c r="T139" s="126" t="e">
        <f t="shared" si="39"/>
        <v>#DIV/0!</v>
      </c>
    </row>
    <row r="140" spans="1:20" s="17" customFormat="1" ht="15.75" hidden="1">
      <c r="A140" s="73" t="s">
        <v>62</v>
      </c>
      <c r="B140" s="112" t="s">
        <v>120</v>
      </c>
      <c r="C140" s="76" t="s">
        <v>125</v>
      </c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42"/>
      <c r="O140" s="46"/>
      <c r="P140" s="74">
        <v>0</v>
      </c>
      <c r="Q140" s="74">
        <f t="shared" si="52"/>
        <v>0.10000000000000142</v>
      </c>
      <c r="R140" s="42">
        <f t="shared" si="54"/>
        <v>0</v>
      </c>
      <c r="S140" s="75">
        <v>0</v>
      </c>
      <c r="T140" s="126" t="e">
        <f t="shared" si="39"/>
        <v>#DIV/0!</v>
      </c>
    </row>
    <row r="141" spans="1:20" s="18" customFormat="1" ht="18.75">
      <c r="A141" s="138" t="s">
        <v>63</v>
      </c>
      <c r="B141" s="139"/>
      <c r="C141" s="140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40">
        <f>SUM(N128:N137)</f>
        <v>0</v>
      </c>
      <c r="O141" s="40"/>
      <c r="P141" s="40">
        <f>SUM(P128:P140)</f>
        <v>637.3</v>
      </c>
      <c r="Q141" s="40">
        <f>R141-P141</f>
        <v>-125.39999999999998</v>
      </c>
      <c r="R141" s="40">
        <v>511.9</v>
      </c>
      <c r="S141" s="41">
        <f>SUM(S128:S140)</f>
        <v>63.699999999999996</v>
      </c>
      <c r="T141" s="127">
        <f t="shared" si="39"/>
        <v>12.443836686852901</v>
      </c>
    </row>
    <row r="142" spans="1:20" ht="19.5" customHeight="1">
      <c r="A142" s="63" t="s">
        <v>31</v>
      </c>
      <c r="B142" s="113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9"/>
      <c r="P142" s="78"/>
      <c r="Q142" s="78"/>
      <c r="R142" s="78"/>
      <c r="S142" s="80"/>
      <c r="T142" s="128"/>
    </row>
    <row r="143" spans="1:20" s="19" customFormat="1" ht="16.5" customHeight="1">
      <c r="A143" s="44"/>
      <c r="B143" s="108"/>
      <c r="C143" s="65" t="s">
        <v>87</v>
      </c>
      <c r="D143" s="65">
        <f>SUM(D144:D148)</f>
        <v>163</v>
      </c>
      <c r="E143" s="65">
        <f aca="true" t="shared" si="55" ref="E143:M143">SUM(E144:E148)</f>
        <v>0</v>
      </c>
      <c r="F143" s="65">
        <f t="shared" si="55"/>
        <v>145</v>
      </c>
      <c r="G143" s="65">
        <f t="shared" si="55"/>
        <v>0</v>
      </c>
      <c r="H143" s="65">
        <f t="shared" si="55"/>
        <v>0</v>
      </c>
      <c r="I143" s="65">
        <f t="shared" si="55"/>
        <v>0</v>
      </c>
      <c r="J143" s="65">
        <f t="shared" si="55"/>
        <v>145</v>
      </c>
      <c r="K143" s="65">
        <f t="shared" si="55"/>
        <v>0</v>
      </c>
      <c r="L143" s="65">
        <f t="shared" si="55"/>
        <v>0</v>
      </c>
      <c r="M143" s="65">
        <f t="shared" si="55"/>
        <v>0</v>
      </c>
      <c r="N143" s="65">
        <f aca="true" t="shared" si="56" ref="N143:S143">SUM(N144:N148)</f>
        <v>554</v>
      </c>
      <c r="O143" s="49">
        <f t="shared" si="56"/>
        <v>0</v>
      </c>
      <c r="P143" s="65">
        <f>P145</f>
        <v>0</v>
      </c>
      <c r="Q143" s="65">
        <f t="shared" si="56"/>
        <v>-10</v>
      </c>
      <c r="R143" s="118">
        <f t="shared" si="56"/>
        <v>0</v>
      </c>
      <c r="S143" s="65">
        <f t="shared" si="56"/>
        <v>0</v>
      </c>
      <c r="T143" s="126">
        <v>0</v>
      </c>
    </row>
    <row r="144" spans="1:20" s="19" customFormat="1" ht="16.5" customHeight="1" hidden="1">
      <c r="A144" s="44" t="s">
        <v>86</v>
      </c>
      <c r="B144" s="108" t="s">
        <v>53</v>
      </c>
      <c r="C144" s="74" t="s">
        <v>88</v>
      </c>
      <c r="D144" s="74">
        <v>163</v>
      </c>
      <c r="E144" s="74">
        <v>0</v>
      </c>
      <c r="F144" s="42">
        <f aca="true" t="shared" si="57" ref="F144:F186">SUM(G144:L144)</f>
        <v>145</v>
      </c>
      <c r="G144" s="74"/>
      <c r="H144" s="74"/>
      <c r="I144" s="74"/>
      <c r="J144" s="74">
        <v>145</v>
      </c>
      <c r="K144" s="74"/>
      <c r="L144" s="74"/>
      <c r="M144" s="74"/>
      <c r="N144" s="74"/>
      <c r="O144" s="46">
        <f>SUM(P144:T144)</f>
        <v>0</v>
      </c>
      <c r="P144" s="81">
        <v>0</v>
      </c>
      <c r="Q144" s="81"/>
      <c r="R144" s="119">
        <v>0</v>
      </c>
      <c r="S144" s="82"/>
      <c r="T144" s="126">
        <v>0</v>
      </c>
    </row>
    <row r="145" spans="1:20" s="19" customFormat="1" ht="13.5" customHeight="1">
      <c r="A145" s="44" t="s">
        <v>86</v>
      </c>
      <c r="B145" s="108" t="s">
        <v>51</v>
      </c>
      <c r="C145" s="74" t="s">
        <v>128</v>
      </c>
      <c r="D145" s="74"/>
      <c r="E145" s="74"/>
      <c r="F145" s="42">
        <f t="shared" si="57"/>
        <v>0</v>
      </c>
      <c r="G145" s="74"/>
      <c r="H145" s="74"/>
      <c r="I145" s="74"/>
      <c r="J145" s="74"/>
      <c r="K145" s="74"/>
      <c r="L145" s="74"/>
      <c r="M145" s="74"/>
      <c r="N145" s="74">
        <v>554</v>
      </c>
      <c r="O145" s="46">
        <f>SUM(P145:T145)</f>
        <v>0</v>
      </c>
      <c r="P145" s="74">
        <v>0</v>
      </c>
      <c r="Q145" s="74">
        <f>R145-P145</f>
        <v>0</v>
      </c>
      <c r="R145" s="120">
        <v>0</v>
      </c>
      <c r="S145" s="83">
        <v>0</v>
      </c>
      <c r="T145" s="126">
        <v>0</v>
      </c>
    </row>
    <row r="146" spans="1:20" s="19" customFormat="1" ht="16.5" customHeight="1" hidden="1">
      <c r="A146" s="44" t="s">
        <v>86</v>
      </c>
      <c r="B146" s="108" t="s">
        <v>51</v>
      </c>
      <c r="C146" s="74" t="s">
        <v>123</v>
      </c>
      <c r="D146" s="74"/>
      <c r="E146" s="74"/>
      <c r="F146" s="42">
        <f t="shared" si="57"/>
        <v>0</v>
      </c>
      <c r="G146" s="74"/>
      <c r="H146" s="74"/>
      <c r="I146" s="74"/>
      <c r="J146" s="74"/>
      <c r="K146" s="74"/>
      <c r="L146" s="74"/>
      <c r="M146" s="74"/>
      <c r="N146" s="74"/>
      <c r="O146" s="46">
        <f>SUM(P146:T146)</f>
        <v>0</v>
      </c>
      <c r="P146" s="74">
        <v>0</v>
      </c>
      <c r="Q146" s="74">
        <f aca="true" t="shared" si="58" ref="Q146:Q186">R146-P146</f>
        <v>-10</v>
      </c>
      <c r="R146" s="120">
        <f>SUM(P146+Q146)</f>
        <v>0</v>
      </c>
      <c r="S146" s="83">
        <v>0</v>
      </c>
      <c r="T146" s="126">
        <v>0</v>
      </c>
    </row>
    <row r="147" spans="1:20" s="19" customFormat="1" ht="16.5" customHeight="1" hidden="1">
      <c r="A147" s="44" t="s">
        <v>86</v>
      </c>
      <c r="B147" s="108" t="s">
        <v>51</v>
      </c>
      <c r="C147" s="74" t="s">
        <v>90</v>
      </c>
      <c r="D147" s="74"/>
      <c r="E147" s="74"/>
      <c r="F147" s="42">
        <f t="shared" si="57"/>
        <v>0</v>
      </c>
      <c r="G147" s="74"/>
      <c r="H147" s="74"/>
      <c r="I147" s="74"/>
      <c r="J147" s="74"/>
      <c r="K147" s="74"/>
      <c r="L147" s="74"/>
      <c r="M147" s="74"/>
      <c r="N147" s="74"/>
      <c r="O147" s="46">
        <f>SUM(P147:T147)</f>
        <v>0</v>
      </c>
      <c r="P147" s="74"/>
      <c r="Q147" s="74">
        <f t="shared" si="58"/>
        <v>0</v>
      </c>
      <c r="R147" s="119"/>
      <c r="S147" s="82"/>
      <c r="T147" s="126">
        <v>0</v>
      </c>
    </row>
    <row r="148" spans="1:20" s="19" customFormat="1" ht="16.5" customHeight="1" hidden="1">
      <c r="A148" s="44" t="s">
        <v>86</v>
      </c>
      <c r="B148" s="108" t="s">
        <v>48</v>
      </c>
      <c r="C148" s="74" t="s">
        <v>89</v>
      </c>
      <c r="D148" s="74"/>
      <c r="E148" s="74"/>
      <c r="F148" s="42">
        <f t="shared" si="57"/>
        <v>0</v>
      </c>
      <c r="G148" s="74"/>
      <c r="H148" s="74"/>
      <c r="I148" s="74"/>
      <c r="J148" s="74"/>
      <c r="K148" s="74"/>
      <c r="L148" s="74"/>
      <c r="M148" s="74"/>
      <c r="N148" s="74"/>
      <c r="O148" s="46">
        <f>SUM(P148:T148)</f>
        <v>0</v>
      </c>
      <c r="P148" s="74"/>
      <c r="Q148" s="74">
        <f t="shared" si="58"/>
        <v>0</v>
      </c>
      <c r="R148" s="119"/>
      <c r="S148" s="82"/>
      <c r="T148" s="126">
        <v>0</v>
      </c>
    </row>
    <row r="149" spans="1:20" s="19" customFormat="1" ht="16.5" customHeight="1">
      <c r="A149" s="44"/>
      <c r="B149" s="108"/>
      <c r="C149" s="65" t="s">
        <v>91</v>
      </c>
      <c r="D149" s="65">
        <f>SUM(D150:D159)</f>
        <v>470</v>
      </c>
      <c r="E149" s="65">
        <f aca="true" t="shared" si="59" ref="E149:M149">SUM(E150:E159)</f>
        <v>460</v>
      </c>
      <c r="F149" s="65">
        <f t="shared" si="59"/>
        <v>469</v>
      </c>
      <c r="G149" s="65">
        <f t="shared" si="59"/>
        <v>2</v>
      </c>
      <c r="H149" s="65">
        <f t="shared" si="59"/>
        <v>0</v>
      </c>
      <c r="I149" s="65">
        <f t="shared" si="59"/>
        <v>0</v>
      </c>
      <c r="J149" s="65">
        <f t="shared" si="59"/>
        <v>0</v>
      </c>
      <c r="K149" s="65">
        <f t="shared" si="59"/>
        <v>0</v>
      </c>
      <c r="L149" s="65">
        <f t="shared" si="59"/>
        <v>467</v>
      </c>
      <c r="M149" s="65">
        <f t="shared" si="59"/>
        <v>0</v>
      </c>
      <c r="N149" s="65">
        <f>SUM(N150:N159)</f>
        <v>1210</v>
      </c>
      <c r="O149" s="49" t="e">
        <f>SUM(O150:O159)</f>
        <v>#DIV/0!</v>
      </c>
      <c r="P149" s="65">
        <f>SUM(P150:P163)</f>
        <v>3628</v>
      </c>
      <c r="Q149" s="65">
        <f>Q150+Q152+Q160+Q161+Q162+Q163</f>
        <v>-3.900000000000091</v>
      </c>
      <c r="R149" s="118">
        <f>SUM(R150:R163)</f>
        <v>3628</v>
      </c>
      <c r="S149" s="118">
        <f>SUM(S150:S163)</f>
        <v>3611.8</v>
      </c>
      <c r="T149" s="130">
        <f>SUM(S149/R149*100)</f>
        <v>94.82635060639471</v>
      </c>
    </row>
    <row r="150" spans="1:20" s="19" customFormat="1" ht="16.5" customHeight="1">
      <c r="A150" s="44" t="s">
        <v>52</v>
      </c>
      <c r="B150" s="108" t="s">
        <v>51</v>
      </c>
      <c r="C150" s="74" t="s">
        <v>149</v>
      </c>
      <c r="D150" s="74"/>
      <c r="E150" s="74"/>
      <c r="F150" s="42">
        <f t="shared" si="57"/>
        <v>0</v>
      </c>
      <c r="G150" s="74"/>
      <c r="H150" s="74"/>
      <c r="I150" s="74"/>
      <c r="J150" s="74"/>
      <c r="K150" s="74"/>
      <c r="L150" s="74"/>
      <c r="M150" s="74"/>
      <c r="N150" s="74"/>
      <c r="O150" s="46">
        <f aca="true" t="shared" si="60" ref="O150:O159">SUM(P150:T150)</f>
        <v>0</v>
      </c>
      <c r="P150" s="74">
        <v>2</v>
      </c>
      <c r="Q150" s="74">
        <f t="shared" si="58"/>
        <v>-2</v>
      </c>
      <c r="R150" s="120">
        <v>0</v>
      </c>
      <c r="S150" s="43">
        <v>0</v>
      </c>
      <c r="T150" s="126">
        <v>0</v>
      </c>
    </row>
    <row r="151" spans="1:20" s="39" customFormat="1" ht="16.5" customHeight="1" hidden="1">
      <c r="A151" s="44" t="s">
        <v>52</v>
      </c>
      <c r="B151" s="107" t="s">
        <v>50</v>
      </c>
      <c r="C151" s="74" t="s">
        <v>56</v>
      </c>
      <c r="D151" s="74"/>
      <c r="E151" s="74"/>
      <c r="F151" s="42">
        <f t="shared" si="57"/>
        <v>0</v>
      </c>
      <c r="G151" s="74"/>
      <c r="H151" s="74"/>
      <c r="I151" s="74"/>
      <c r="J151" s="74"/>
      <c r="K151" s="74"/>
      <c r="L151" s="74"/>
      <c r="M151" s="74"/>
      <c r="N151" s="74"/>
      <c r="O151" s="46" t="e">
        <f t="shared" si="60"/>
        <v>#DIV/0!</v>
      </c>
      <c r="P151" s="74">
        <v>0</v>
      </c>
      <c r="Q151" s="74">
        <f t="shared" si="58"/>
        <v>-10</v>
      </c>
      <c r="R151" s="120">
        <f>SUM(P151+Q151)</f>
        <v>0</v>
      </c>
      <c r="S151" s="43">
        <v>0</v>
      </c>
      <c r="T151" s="126" t="e">
        <f aca="true" t="shared" si="61" ref="T151:T159">SUM(S151/R151*100)</f>
        <v>#DIV/0!</v>
      </c>
    </row>
    <row r="152" spans="1:20" s="19" customFormat="1" ht="36" customHeight="1">
      <c r="A152" s="117" t="s">
        <v>52</v>
      </c>
      <c r="B152" s="108" t="s">
        <v>51</v>
      </c>
      <c r="C152" s="84" t="s">
        <v>170</v>
      </c>
      <c r="D152" s="74"/>
      <c r="E152" s="74"/>
      <c r="F152" s="42">
        <f t="shared" si="57"/>
        <v>0</v>
      </c>
      <c r="G152" s="74"/>
      <c r="H152" s="74"/>
      <c r="I152" s="74"/>
      <c r="J152" s="74"/>
      <c r="K152" s="74"/>
      <c r="L152" s="74"/>
      <c r="M152" s="74"/>
      <c r="N152" s="74"/>
      <c r="O152" s="46">
        <f t="shared" si="60"/>
        <v>10802.155616530406</v>
      </c>
      <c r="P152" s="74">
        <v>3571.5</v>
      </c>
      <c r="Q152" s="74">
        <f t="shared" si="58"/>
        <v>0.09999999999990905</v>
      </c>
      <c r="R152" s="120">
        <v>3571.6</v>
      </c>
      <c r="S152" s="43">
        <v>3559.3</v>
      </c>
      <c r="T152" s="126">
        <f t="shared" si="61"/>
        <v>99.65561653040655</v>
      </c>
    </row>
    <row r="153" spans="1:20" s="19" customFormat="1" ht="16.5" customHeight="1" hidden="1">
      <c r="A153" s="117" t="s">
        <v>33</v>
      </c>
      <c r="B153" s="108" t="s">
        <v>48</v>
      </c>
      <c r="C153" s="84" t="s">
        <v>129</v>
      </c>
      <c r="D153" s="74"/>
      <c r="E153" s="74"/>
      <c r="F153" s="42">
        <f>SUM(G153:L153)</f>
        <v>0</v>
      </c>
      <c r="G153" s="74"/>
      <c r="H153" s="74"/>
      <c r="I153" s="74"/>
      <c r="J153" s="74"/>
      <c r="K153" s="74"/>
      <c r="L153" s="74"/>
      <c r="M153" s="74"/>
      <c r="N153" s="74"/>
      <c r="O153" s="46" t="e">
        <f t="shared" si="60"/>
        <v>#DIV/0!</v>
      </c>
      <c r="P153" s="74">
        <v>0</v>
      </c>
      <c r="Q153" s="74">
        <f t="shared" si="58"/>
        <v>-10</v>
      </c>
      <c r="R153" s="120">
        <f>SUM(P153+Q153)</f>
        <v>0</v>
      </c>
      <c r="S153" s="43">
        <v>0</v>
      </c>
      <c r="T153" s="126" t="e">
        <f t="shared" si="61"/>
        <v>#DIV/0!</v>
      </c>
    </row>
    <row r="154" spans="1:20" s="19" customFormat="1" ht="16.5" customHeight="1" hidden="1">
      <c r="A154" s="117" t="s">
        <v>158</v>
      </c>
      <c r="B154" s="108" t="s">
        <v>50</v>
      </c>
      <c r="C154" s="84" t="s">
        <v>129</v>
      </c>
      <c r="D154" s="74"/>
      <c r="E154" s="74"/>
      <c r="F154" s="42">
        <f>SUM(G154:L154)</f>
        <v>0</v>
      </c>
      <c r="G154" s="74"/>
      <c r="H154" s="74"/>
      <c r="I154" s="74"/>
      <c r="J154" s="74"/>
      <c r="K154" s="74"/>
      <c r="L154" s="74"/>
      <c r="M154" s="74"/>
      <c r="N154" s="74"/>
      <c r="O154" s="46" t="e">
        <f t="shared" si="60"/>
        <v>#DIV/0!</v>
      </c>
      <c r="P154" s="74">
        <v>0</v>
      </c>
      <c r="Q154" s="74">
        <f t="shared" si="58"/>
        <v>-10</v>
      </c>
      <c r="R154" s="120">
        <f>SUM(P154+Q154)</f>
        <v>0</v>
      </c>
      <c r="S154" s="43">
        <v>0</v>
      </c>
      <c r="T154" s="126" t="e">
        <f t="shared" si="61"/>
        <v>#DIV/0!</v>
      </c>
    </row>
    <row r="155" spans="1:20" s="19" customFormat="1" ht="16.5" customHeight="1" hidden="1">
      <c r="A155" s="117" t="s">
        <v>159</v>
      </c>
      <c r="B155" s="108" t="s">
        <v>48</v>
      </c>
      <c r="C155" s="84" t="s">
        <v>132</v>
      </c>
      <c r="D155" s="74"/>
      <c r="E155" s="74"/>
      <c r="F155" s="42">
        <f t="shared" si="57"/>
        <v>0</v>
      </c>
      <c r="G155" s="74"/>
      <c r="H155" s="74"/>
      <c r="I155" s="74"/>
      <c r="J155" s="74"/>
      <c r="K155" s="74"/>
      <c r="L155" s="74"/>
      <c r="M155" s="74"/>
      <c r="N155" s="74"/>
      <c r="O155" s="46" t="e">
        <f t="shared" si="60"/>
        <v>#DIV/0!</v>
      </c>
      <c r="P155" s="74">
        <v>0</v>
      </c>
      <c r="Q155" s="74">
        <f t="shared" si="58"/>
        <v>-10</v>
      </c>
      <c r="R155" s="120">
        <f>SUM(P155+Q155)</f>
        <v>0</v>
      </c>
      <c r="S155" s="43">
        <v>0</v>
      </c>
      <c r="T155" s="126" t="e">
        <f t="shared" si="61"/>
        <v>#DIV/0!</v>
      </c>
    </row>
    <row r="156" spans="1:20" s="19" customFormat="1" ht="16.5" customHeight="1" hidden="1">
      <c r="A156" s="117" t="s">
        <v>160</v>
      </c>
      <c r="B156" s="108" t="s">
        <v>51</v>
      </c>
      <c r="C156" s="84" t="s">
        <v>132</v>
      </c>
      <c r="D156" s="74"/>
      <c r="E156" s="74"/>
      <c r="F156" s="42"/>
      <c r="G156" s="74"/>
      <c r="H156" s="74"/>
      <c r="I156" s="74"/>
      <c r="J156" s="74"/>
      <c r="K156" s="74"/>
      <c r="L156" s="74"/>
      <c r="M156" s="74"/>
      <c r="N156" s="74"/>
      <c r="O156" s="46" t="e">
        <f t="shared" si="60"/>
        <v>#DIV/0!</v>
      </c>
      <c r="P156" s="74">
        <v>0</v>
      </c>
      <c r="Q156" s="74">
        <f t="shared" si="58"/>
        <v>0</v>
      </c>
      <c r="R156" s="120">
        <v>0</v>
      </c>
      <c r="S156" s="43">
        <v>0</v>
      </c>
      <c r="T156" s="126" t="e">
        <f t="shared" si="61"/>
        <v>#DIV/0!</v>
      </c>
    </row>
    <row r="157" spans="1:20" s="19" customFormat="1" ht="15.75" customHeight="1" hidden="1">
      <c r="A157" s="117" t="s">
        <v>161</v>
      </c>
      <c r="B157" s="108" t="s">
        <v>120</v>
      </c>
      <c r="C157" s="84" t="s">
        <v>132</v>
      </c>
      <c r="D157" s="84"/>
      <c r="E157" s="84"/>
      <c r="F157" s="42">
        <f t="shared" si="57"/>
        <v>0</v>
      </c>
      <c r="G157" s="84"/>
      <c r="H157" s="84"/>
      <c r="I157" s="84"/>
      <c r="J157" s="84"/>
      <c r="K157" s="84"/>
      <c r="L157" s="84"/>
      <c r="M157" s="84"/>
      <c r="N157" s="74">
        <v>1200</v>
      </c>
      <c r="O157" s="46" t="e">
        <f t="shared" si="60"/>
        <v>#DIV/0!</v>
      </c>
      <c r="P157" s="74">
        <v>0</v>
      </c>
      <c r="Q157" s="74">
        <f t="shared" si="58"/>
        <v>-10</v>
      </c>
      <c r="R157" s="120">
        <f>SUM(P157+Q157)</f>
        <v>0</v>
      </c>
      <c r="S157" s="43">
        <v>0</v>
      </c>
      <c r="T157" s="126" t="e">
        <f t="shared" si="61"/>
        <v>#DIV/0!</v>
      </c>
    </row>
    <row r="158" spans="1:20" s="19" customFormat="1" ht="14.25" customHeight="1" hidden="1">
      <c r="A158" s="117" t="s">
        <v>162</v>
      </c>
      <c r="B158" s="108" t="s">
        <v>50</v>
      </c>
      <c r="C158" s="84" t="s">
        <v>117</v>
      </c>
      <c r="D158" s="84">
        <v>460</v>
      </c>
      <c r="E158" s="84">
        <v>460</v>
      </c>
      <c r="F158" s="42">
        <f t="shared" si="57"/>
        <v>460</v>
      </c>
      <c r="G158" s="84">
        <v>2</v>
      </c>
      <c r="H158" s="84"/>
      <c r="I158" s="84"/>
      <c r="J158" s="84"/>
      <c r="K158" s="84"/>
      <c r="L158" s="84">
        <v>458</v>
      </c>
      <c r="M158" s="84"/>
      <c r="N158" s="74">
        <v>10</v>
      </c>
      <c r="O158" s="46" t="e">
        <f t="shared" si="60"/>
        <v>#DIV/0!</v>
      </c>
      <c r="P158" s="74"/>
      <c r="Q158" s="74">
        <f t="shared" si="58"/>
        <v>-10</v>
      </c>
      <c r="R158" s="120">
        <f>SUM(P158+Q158)</f>
        <v>0</v>
      </c>
      <c r="S158" s="43">
        <v>0</v>
      </c>
      <c r="T158" s="126" t="e">
        <f t="shared" si="61"/>
        <v>#DIV/0!</v>
      </c>
    </row>
    <row r="159" spans="1:20" s="19" customFormat="1" ht="33.75" customHeight="1" hidden="1">
      <c r="A159" s="117" t="s">
        <v>163</v>
      </c>
      <c r="B159" s="108" t="s">
        <v>53</v>
      </c>
      <c r="C159" s="84" t="s">
        <v>135</v>
      </c>
      <c r="D159" s="74">
        <v>10</v>
      </c>
      <c r="E159" s="74">
        <v>0</v>
      </c>
      <c r="F159" s="42">
        <f t="shared" si="57"/>
        <v>9</v>
      </c>
      <c r="G159" s="74"/>
      <c r="H159" s="74"/>
      <c r="I159" s="74"/>
      <c r="J159" s="74"/>
      <c r="K159" s="74"/>
      <c r="L159" s="74">
        <v>9</v>
      </c>
      <c r="M159" s="74"/>
      <c r="N159" s="74"/>
      <c r="O159" s="46" t="e">
        <f t="shared" si="60"/>
        <v>#DIV/0!</v>
      </c>
      <c r="P159" s="74">
        <v>0</v>
      </c>
      <c r="Q159" s="74">
        <f t="shared" si="58"/>
        <v>-10</v>
      </c>
      <c r="R159" s="120">
        <f>SUM(P159+Q159)</f>
        <v>0</v>
      </c>
      <c r="S159" s="43">
        <v>0</v>
      </c>
      <c r="T159" s="126" t="e">
        <f t="shared" si="61"/>
        <v>#DIV/0!</v>
      </c>
    </row>
    <row r="160" spans="1:20" s="19" customFormat="1" ht="33.75" customHeight="1" hidden="1">
      <c r="A160" s="117" t="s">
        <v>171</v>
      </c>
      <c r="B160" s="108" t="s">
        <v>48</v>
      </c>
      <c r="C160" s="74" t="s">
        <v>149</v>
      </c>
      <c r="D160" s="74"/>
      <c r="E160" s="74"/>
      <c r="F160" s="42"/>
      <c r="G160" s="74"/>
      <c r="H160" s="74"/>
      <c r="I160" s="74"/>
      <c r="J160" s="74"/>
      <c r="K160" s="74"/>
      <c r="L160" s="74"/>
      <c r="M160" s="74"/>
      <c r="N160" s="74"/>
      <c r="O160" s="46"/>
      <c r="P160" s="74">
        <v>0</v>
      </c>
      <c r="Q160" s="74">
        <f t="shared" si="58"/>
        <v>0</v>
      </c>
      <c r="R160" s="120">
        <v>0</v>
      </c>
      <c r="S160" s="43"/>
      <c r="T160" s="126"/>
    </row>
    <row r="161" spans="1:20" s="19" customFormat="1" ht="21" customHeight="1">
      <c r="A161" s="117" t="s">
        <v>164</v>
      </c>
      <c r="B161" s="108" t="s">
        <v>48</v>
      </c>
      <c r="C161" s="85" t="s">
        <v>155</v>
      </c>
      <c r="D161" s="74"/>
      <c r="E161" s="74"/>
      <c r="F161" s="42"/>
      <c r="G161" s="74"/>
      <c r="H161" s="74"/>
      <c r="I161" s="74"/>
      <c r="J161" s="74"/>
      <c r="K161" s="74"/>
      <c r="L161" s="74"/>
      <c r="M161" s="74"/>
      <c r="N161" s="74"/>
      <c r="O161" s="46"/>
      <c r="P161" s="74">
        <v>52.5</v>
      </c>
      <c r="Q161" s="74">
        <f t="shared" si="58"/>
        <v>0</v>
      </c>
      <c r="R161" s="120">
        <v>52.5</v>
      </c>
      <c r="S161" s="43">
        <v>52.5</v>
      </c>
      <c r="T161" s="126">
        <f>SUM(S161/R161*100)</f>
        <v>100</v>
      </c>
    </row>
    <row r="162" spans="1:20" s="19" customFormat="1" ht="18.75" customHeight="1">
      <c r="A162" s="117" t="s">
        <v>165</v>
      </c>
      <c r="B162" s="108" t="s">
        <v>50</v>
      </c>
      <c r="C162" s="74" t="s">
        <v>149</v>
      </c>
      <c r="D162" s="74"/>
      <c r="E162" s="74"/>
      <c r="F162" s="42"/>
      <c r="G162" s="74"/>
      <c r="H162" s="74"/>
      <c r="I162" s="74"/>
      <c r="J162" s="74"/>
      <c r="K162" s="74"/>
      <c r="L162" s="74"/>
      <c r="M162" s="74"/>
      <c r="N162" s="74"/>
      <c r="O162" s="46"/>
      <c r="P162" s="74">
        <v>1</v>
      </c>
      <c r="Q162" s="74">
        <f t="shared" si="58"/>
        <v>-1</v>
      </c>
      <c r="R162" s="120">
        <v>0</v>
      </c>
      <c r="S162" s="43">
        <v>0</v>
      </c>
      <c r="T162" s="126">
        <v>0</v>
      </c>
    </row>
    <row r="163" spans="1:20" s="19" customFormat="1" ht="20.25" customHeight="1">
      <c r="A163" s="117" t="s">
        <v>166</v>
      </c>
      <c r="B163" s="108" t="s">
        <v>55</v>
      </c>
      <c r="C163" s="74" t="s">
        <v>149</v>
      </c>
      <c r="D163" s="74"/>
      <c r="E163" s="74"/>
      <c r="F163" s="42"/>
      <c r="G163" s="74"/>
      <c r="H163" s="74"/>
      <c r="I163" s="74"/>
      <c r="J163" s="74"/>
      <c r="K163" s="74"/>
      <c r="L163" s="74"/>
      <c r="M163" s="74"/>
      <c r="N163" s="74"/>
      <c r="O163" s="46"/>
      <c r="P163" s="74">
        <v>1</v>
      </c>
      <c r="Q163" s="74">
        <f t="shared" si="58"/>
        <v>-1</v>
      </c>
      <c r="R163" s="120">
        <v>0</v>
      </c>
      <c r="S163" s="43">
        <v>0</v>
      </c>
      <c r="T163" s="126">
        <v>0</v>
      </c>
    </row>
    <row r="164" spans="1:20" s="19" customFormat="1" ht="16.5" customHeight="1">
      <c r="A164" s="44"/>
      <c r="B164" s="108"/>
      <c r="C164" s="65" t="s">
        <v>92</v>
      </c>
      <c r="D164" s="65">
        <f>SUM(D165:D186)</f>
        <v>356</v>
      </c>
      <c r="E164" s="65">
        <f aca="true" t="shared" si="62" ref="E164:M164">SUM(E165:E186)</f>
        <v>151</v>
      </c>
      <c r="F164" s="65">
        <f t="shared" si="62"/>
        <v>465</v>
      </c>
      <c r="G164" s="65">
        <f t="shared" si="62"/>
        <v>465</v>
      </c>
      <c r="H164" s="65">
        <f t="shared" si="62"/>
        <v>0</v>
      </c>
      <c r="I164" s="65">
        <f t="shared" si="62"/>
        <v>0</v>
      </c>
      <c r="J164" s="65">
        <f t="shared" si="62"/>
        <v>0</v>
      </c>
      <c r="K164" s="65">
        <f t="shared" si="62"/>
        <v>0</v>
      </c>
      <c r="L164" s="65">
        <f t="shared" si="62"/>
        <v>0</v>
      </c>
      <c r="M164" s="65">
        <f t="shared" si="62"/>
        <v>0</v>
      </c>
      <c r="N164" s="53">
        <f>SUM(N165:N186)</f>
        <v>1209</v>
      </c>
      <c r="O164" s="49" t="e">
        <f>SUM(O165:O186)</f>
        <v>#DIV/0!</v>
      </c>
      <c r="P164" s="53">
        <f>SUM(P165:P186)</f>
        <v>344</v>
      </c>
      <c r="Q164" s="65">
        <f>Q165+Q167+Q168+Q169+Q170+Q177+Q178+Q179+Q180+Q183+Q184+Q185+Q186</f>
        <v>-24</v>
      </c>
      <c r="R164" s="118">
        <f>SUM(R165:R186)</f>
        <v>344</v>
      </c>
      <c r="S164" s="54">
        <f>SUM(S165:S187)</f>
        <v>307</v>
      </c>
      <c r="T164" s="125">
        <f>SUM(S164/R164*100)</f>
        <v>44.360465116279066</v>
      </c>
    </row>
    <row r="165" spans="1:20" s="3" customFormat="1" ht="17.25" customHeight="1">
      <c r="A165" s="44" t="s">
        <v>33</v>
      </c>
      <c r="B165" s="108">
        <v>223</v>
      </c>
      <c r="C165" s="42" t="s">
        <v>57</v>
      </c>
      <c r="D165" s="42">
        <v>26</v>
      </c>
      <c r="E165" s="42">
        <v>0</v>
      </c>
      <c r="F165" s="42">
        <f t="shared" si="57"/>
        <v>0</v>
      </c>
      <c r="G165" s="42"/>
      <c r="H165" s="42"/>
      <c r="I165" s="42"/>
      <c r="J165" s="42"/>
      <c r="K165" s="42"/>
      <c r="L165" s="42"/>
      <c r="M165" s="42"/>
      <c r="N165" s="86">
        <v>288</v>
      </c>
      <c r="O165" s="46">
        <f aca="true" t="shared" si="63" ref="O165:O185">SUM(P165:T165)</f>
        <v>974</v>
      </c>
      <c r="P165" s="42">
        <v>300</v>
      </c>
      <c r="Q165" s="74">
        <v>0</v>
      </c>
      <c r="R165" s="120">
        <v>287</v>
      </c>
      <c r="S165" s="43">
        <v>287</v>
      </c>
      <c r="T165" s="126">
        <f>SUM(S165/R165*100)</f>
        <v>100</v>
      </c>
    </row>
    <row r="166" spans="1:20" s="3" customFormat="1" ht="15.75" customHeight="1" hidden="1">
      <c r="A166" s="44" t="s">
        <v>33</v>
      </c>
      <c r="B166" s="108">
        <v>223</v>
      </c>
      <c r="C166" s="42" t="s">
        <v>133</v>
      </c>
      <c r="D166" s="42">
        <v>26</v>
      </c>
      <c r="E166" s="42">
        <v>0</v>
      </c>
      <c r="F166" s="42">
        <f>SUM(G166:L166)</f>
        <v>0</v>
      </c>
      <c r="G166" s="42"/>
      <c r="H166" s="42"/>
      <c r="I166" s="42"/>
      <c r="J166" s="42"/>
      <c r="K166" s="42"/>
      <c r="L166" s="42"/>
      <c r="M166" s="42"/>
      <c r="N166" s="86">
        <v>288</v>
      </c>
      <c r="O166" s="46">
        <f t="shared" si="63"/>
        <v>0</v>
      </c>
      <c r="P166" s="42">
        <v>0</v>
      </c>
      <c r="Q166" s="74">
        <f t="shared" si="58"/>
        <v>-10</v>
      </c>
      <c r="R166" s="120">
        <f>SUM(P166+Q166)</f>
        <v>0</v>
      </c>
      <c r="S166" s="43">
        <v>0</v>
      </c>
      <c r="T166" s="126">
        <v>0</v>
      </c>
    </row>
    <row r="167" spans="1:20" s="3" customFormat="1" ht="15.75" customHeight="1">
      <c r="A167" s="44" t="s">
        <v>33</v>
      </c>
      <c r="B167" s="108">
        <v>225</v>
      </c>
      <c r="C167" s="42" t="s">
        <v>57</v>
      </c>
      <c r="D167" s="42">
        <v>11</v>
      </c>
      <c r="E167" s="42">
        <v>7</v>
      </c>
      <c r="F167" s="42">
        <f t="shared" si="57"/>
        <v>7</v>
      </c>
      <c r="G167" s="42">
        <v>7</v>
      </c>
      <c r="H167" s="42"/>
      <c r="I167" s="42"/>
      <c r="J167" s="42"/>
      <c r="K167" s="42"/>
      <c r="L167" s="42"/>
      <c r="M167" s="42"/>
      <c r="N167" s="87"/>
      <c r="O167" s="46">
        <f t="shared" si="63"/>
        <v>0</v>
      </c>
      <c r="P167" s="42">
        <v>1</v>
      </c>
      <c r="Q167" s="74">
        <f t="shared" si="58"/>
        <v>-1</v>
      </c>
      <c r="R167" s="120">
        <v>0</v>
      </c>
      <c r="S167" s="43">
        <v>0</v>
      </c>
      <c r="T167" s="126">
        <v>0</v>
      </c>
    </row>
    <row r="168" spans="1:20" s="3" customFormat="1" ht="15.75" customHeight="1">
      <c r="A168" s="44" t="s">
        <v>33</v>
      </c>
      <c r="B168" s="108">
        <v>226</v>
      </c>
      <c r="C168" s="42" t="s">
        <v>57</v>
      </c>
      <c r="D168" s="42"/>
      <c r="E168" s="42"/>
      <c r="F168" s="42">
        <f t="shared" si="57"/>
        <v>0</v>
      </c>
      <c r="G168" s="42"/>
      <c r="H168" s="42"/>
      <c r="I168" s="42"/>
      <c r="J168" s="42"/>
      <c r="K168" s="42"/>
      <c r="L168" s="42"/>
      <c r="M168" s="42"/>
      <c r="N168" s="87"/>
      <c r="O168" s="46">
        <f t="shared" si="63"/>
        <v>0</v>
      </c>
      <c r="P168" s="42">
        <v>1</v>
      </c>
      <c r="Q168" s="74">
        <f t="shared" si="58"/>
        <v>-1</v>
      </c>
      <c r="R168" s="120">
        <v>0</v>
      </c>
      <c r="S168" s="43">
        <v>0</v>
      </c>
      <c r="T168" s="126">
        <v>0</v>
      </c>
    </row>
    <row r="169" spans="1:20" s="3" customFormat="1" ht="15.75" customHeight="1">
      <c r="A169" s="44" t="s">
        <v>33</v>
      </c>
      <c r="B169" s="108">
        <v>310</v>
      </c>
      <c r="C169" s="42" t="s">
        <v>57</v>
      </c>
      <c r="D169" s="42"/>
      <c r="E169" s="42"/>
      <c r="F169" s="42">
        <f t="shared" si="57"/>
        <v>0</v>
      </c>
      <c r="G169" s="42"/>
      <c r="H169" s="42"/>
      <c r="I169" s="42"/>
      <c r="J169" s="42"/>
      <c r="K169" s="42"/>
      <c r="L169" s="42"/>
      <c r="M169" s="42"/>
      <c r="N169" s="87"/>
      <c r="O169" s="46">
        <f t="shared" si="63"/>
        <v>0</v>
      </c>
      <c r="P169" s="42">
        <v>6</v>
      </c>
      <c r="Q169" s="74">
        <f t="shared" si="58"/>
        <v>-6</v>
      </c>
      <c r="R169" s="120">
        <v>0</v>
      </c>
      <c r="S169" s="43">
        <v>0</v>
      </c>
      <c r="T169" s="126">
        <v>0</v>
      </c>
    </row>
    <row r="170" spans="1:20" s="3" customFormat="1" ht="17.25" customHeight="1">
      <c r="A170" s="44" t="s">
        <v>33</v>
      </c>
      <c r="B170" s="108">
        <v>340</v>
      </c>
      <c r="C170" s="42" t="s">
        <v>57</v>
      </c>
      <c r="D170" s="42"/>
      <c r="E170" s="42"/>
      <c r="F170" s="42">
        <f t="shared" si="57"/>
        <v>0</v>
      </c>
      <c r="G170" s="42"/>
      <c r="H170" s="42"/>
      <c r="I170" s="42"/>
      <c r="J170" s="42"/>
      <c r="K170" s="42"/>
      <c r="L170" s="42"/>
      <c r="M170" s="42"/>
      <c r="N170" s="87"/>
      <c r="O170" s="46">
        <f t="shared" si="63"/>
        <v>160</v>
      </c>
      <c r="P170" s="42">
        <v>20</v>
      </c>
      <c r="Q170" s="74">
        <f t="shared" si="58"/>
        <v>0</v>
      </c>
      <c r="R170" s="120">
        <v>20</v>
      </c>
      <c r="S170" s="43">
        <v>20</v>
      </c>
      <c r="T170" s="126">
        <f aca="true" t="shared" si="64" ref="T170:T176">SUM(S170/R170*100)</f>
        <v>100</v>
      </c>
    </row>
    <row r="171" spans="1:20" s="3" customFormat="1" ht="15.75" customHeight="1" hidden="1">
      <c r="A171" s="44" t="s">
        <v>33</v>
      </c>
      <c r="B171" s="108">
        <v>222</v>
      </c>
      <c r="C171" s="42" t="s">
        <v>58</v>
      </c>
      <c r="D171" s="42"/>
      <c r="E171" s="42"/>
      <c r="F171" s="42">
        <f t="shared" si="57"/>
        <v>0</v>
      </c>
      <c r="G171" s="42"/>
      <c r="H171" s="42"/>
      <c r="I171" s="42"/>
      <c r="J171" s="42"/>
      <c r="K171" s="42"/>
      <c r="L171" s="42"/>
      <c r="M171" s="42"/>
      <c r="N171" s="87"/>
      <c r="O171" s="46" t="e">
        <f t="shared" si="63"/>
        <v>#DIV/0!</v>
      </c>
      <c r="P171" s="42">
        <v>0</v>
      </c>
      <c r="Q171" s="74">
        <f t="shared" si="58"/>
        <v>-10</v>
      </c>
      <c r="R171" s="120">
        <f aca="true" t="shared" si="65" ref="R171:R176">SUM(P171+Q171)</f>
        <v>0</v>
      </c>
      <c r="S171" s="43"/>
      <c r="T171" s="126" t="e">
        <f t="shared" si="64"/>
        <v>#DIV/0!</v>
      </c>
    </row>
    <row r="172" spans="1:20" s="3" customFormat="1" ht="15.75" customHeight="1" hidden="1">
      <c r="A172" s="44" t="s">
        <v>33</v>
      </c>
      <c r="B172" s="108">
        <v>225</v>
      </c>
      <c r="C172" s="42" t="s">
        <v>58</v>
      </c>
      <c r="D172" s="42">
        <v>97</v>
      </c>
      <c r="E172" s="42">
        <v>0</v>
      </c>
      <c r="F172" s="42">
        <f t="shared" si="57"/>
        <v>300</v>
      </c>
      <c r="G172" s="42">
        <v>300</v>
      </c>
      <c r="H172" s="42"/>
      <c r="I172" s="42"/>
      <c r="J172" s="42"/>
      <c r="K172" s="42"/>
      <c r="L172" s="42"/>
      <c r="M172" s="42"/>
      <c r="N172" s="87">
        <v>441</v>
      </c>
      <c r="O172" s="46" t="e">
        <f t="shared" si="63"/>
        <v>#DIV/0!</v>
      </c>
      <c r="P172" s="42">
        <v>0</v>
      </c>
      <c r="Q172" s="74">
        <f t="shared" si="58"/>
        <v>-10</v>
      </c>
      <c r="R172" s="120">
        <f t="shared" si="65"/>
        <v>0</v>
      </c>
      <c r="S172" s="43"/>
      <c r="T172" s="126" t="e">
        <f t="shared" si="64"/>
        <v>#DIV/0!</v>
      </c>
    </row>
    <row r="173" spans="1:20" s="3" customFormat="1" ht="15.75" customHeight="1" hidden="1">
      <c r="A173" s="44" t="s">
        <v>33</v>
      </c>
      <c r="B173" s="108">
        <v>226</v>
      </c>
      <c r="C173" s="42" t="s">
        <v>58</v>
      </c>
      <c r="D173" s="42"/>
      <c r="E173" s="42"/>
      <c r="F173" s="42">
        <f t="shared" si="57"/>
        <v>0</v>
      </c>
      <c r="G173" s="42"/>
      <c r="H173" s="42"/>
      <c r="I173" s="42"/>
      <c r="J173" s="42"/>
      <c r="K173" s="42"/>
      <c r="L173" s="42"/>
      <c r="M173" s="42"/>
      <c r="N173" s="87"/>
      <c r="O173" s="46" t="e">
        <f t="shared" si="63"/>
        <v>#DIV/0!</v>
      </c>
      <c r="P173" s="42">
        <v>0</v>
      </c>
      <c r="Q173" s="74">
        <f t="shared" si="58"/>
        <v>-10</v>
      </c>
      <c r="R173" s="120">
        <f t="shared" si="65"/>
        <v>0</v>
      </c>
      <c r="S173" s="43"/>
      <c r="T173" s="126" t="e">
        <f t="shared" si="64"/>
        <v>#DIV/0!</v>
      </c>
    </row>
    <row r="174" spans="1:20" s="3" customFormat="1" ht="15.75" customHeight="1" hidden="1">
      <c r="A174" s="44" t="s">
        <v>33</v>
      </c>
      <c r="B174" s="108">
        <v>340</v>
      </c>
      <c r="C174" s="42" t="s">
        <v>58</v>
      </c>
      <c r="D174" s="42"/>
      <c r="E174" s="42"/>
      <c r="F174" s="42">
        <f t="shared" si="57"/>
        <v>0</v>
      </c>
      <c r="G174" s="42"/>
      <c r="H174" s="42"/>
      <c r="I174" s="42"/>
      <c r="J174" s="42"/>
      <c r="K174" s="42"/>
      <c r="L174" s="42"/>
      <c r="M174" s="42"/>
      <c r="N174" s="87"/>
      <c r="O174" s="46" t="e">
        <f t="shared" si="63"/>
        <v>#DIV/0!</v>
      </c>
      <c r="P174" s="42"/>
      <c r="Q174" s="74">
        <f t="shared" si="58"/>
        <v>-10</v>
      </c>
      <c r="R174" s="120">
        <f t="shared" si="65"/>
        <v>0</v>
      </c>
      <c r="S174" s="43"/>
      <c r="T174" s="126" t="e">
        <f t="shared" si="64"/>
        <v>#DIV/0!</v>
      </c>
    </row>
    <row r="175" spans="1:20" s="3" customFormat="1" ht="15.75" customHeight="1" hidden="1">
      <c r="A175" s="44" t="s">
        <v>33</v>
      </c>
      <c r="B175" s="108">
        <v>225</v>
      </c>
      <c r="C175" s="42" t="s">
        <v>93</v>
      </c>
      <c r="D175" s="42"/>
      <c r="E175" s="42"/>
      <c r="F175" s="42">
        <f t="shared" si="57"/>
        <v>0</v>
      </c>
      <c r="G175" s="42"/>
      <c r="H175" s="42"/>
      <c r="I175" s="42"/>
      <c r="J175" s="42"/>
      <c r="K175" s="42"/>
      <c r="L175" s="42"/>
      <c r="M175" s="42"/>
      <c r="N175" s="87"/>
      <c r="O175" s="46" t="e">
        <f t="shared" si="63"/>
        <v>#DIV/0!</v>
      </c>
      <c r="P175" s="42"/>
      <c r="Q175" s="74">
        <f t="shared" si="58"/>
        <v>-10</v>
      </c>
      <c r="R175" s="120">
        <f t="shared" si="65"/>
        <v>0</v>
      </c>
      <c r="S175" s="43"/>
      <c r="T175" s="126" t="e">
        <f t="shared" si="64"/>
        <v>#DIV/0!</v>
      </c>
    </row>
    <row r="176" spans="1:20" s="3" customFormat="1" ht="15.75" customHeight="1" hidden="1">
      <c r="A176" s="44" t="s">
        <v>33</v>
      </c>
      <c r="B176" s="108">
        <v>340</v>
      </c>
      <c r="C176" s="42" t="s">
        <v>93</v>
      </c>
      <c r="D176" s="42"/>
      <c r="E176" s="42"/>
      <c r="F176" s="42">
        <f t="shared" si="57"/>
        <v>0</v>
      </c>
      <c r="G176" s="42"/>
      <c r="H176" s="42"/>
      <c r="I176" s="42"/>
      <c r="J176" s="42"/>
      <c r="K176" s="42"/>
      <c r="L176" s="42"/>
      <c r="M176" s="42"/>
      <c r="N176" s="87"/>
      <c r="O176" s="46" t="e">
        <f t="shared" si="63"/>
        <v>#DIV/0!</v>
      </c>
      <c r="P176" s="42">
        <v>0</v>
      </c>
      <c r="Q176" s="74">
        <f t="shared" si="58"/>
        <v>-10</v>
      </c>
      <c r="R176" s="120">
        <f t="shared" si="65"/>
        <v>0</v>
      </c>
      <c r="S176" s="43"/>
      <c r="T176" s="126" t="e">
        <f t="shared" si="64"/>
        <v>#DIV/0!</v>
      </c>
    </row>
    <row r="177" spans="1:20" s="3" customFormat="1" ht="15.75" customHeight="1">
      <c r="A177" s="44" t="s">
        <v>33</v>
      </c>
      <c r="B177" s="108">
        <v>225</v>
      </c>
      <c r="C177" s="42" t="s">
        <v>59</v>
      </c>
      <c r="D177" s="42"/>
      <c r="E177" s="42"/>
      <c r="F177" s="42">
        <f t="shared" si="57"/>
        <v>0</v>
      </c>
      <c r="G177" s="42"/>
      <c r="H177" s="42"/>
      <c r="I177" s="42"/>
      <c r="J177" s="42"/>
      <c r="K177" s="42"/>
      <c r="L177" s="42"/>
      <c r="M177" s="42"/>
      <c r="N177" s="87">
        <v>0</v>
      </c>
      <c r="O177" s="46">
        <f t="shared" si="63"/>
        <v>0</v>
      </c>
      <c r="P177" s="42">
        <v>2</v>
      </c>
      <c r="Q177" s="74">
        <f>R177-P177</f>
        <v>-2</v>
      </c>
      <c r="R177" s="120">
        <v>0</v>
      </c>
      <c r="S177" s="43">
        <v>0</v>
      </c>
      <c r="T177" s="126">
        <v>0</v>
      </c>
    </row>
    <row r="178" spans="1:20" s="3" customFormat="1" ht="15.75" customHeight="1">
      <c r="A178" s="44" t="s">
        <v>33</v>
      </c>
      <c r="B178" s="108">
        <v>310</v>
      </c>
      <c r="C178" s="42" t="s">
        <v>59</v>
      </c>
      <c r="D178" s="42"/>
      <c r="E178" s="42"/>
      <c r="F178" s="42">
        <f t="shared" si="57"/>
        <v>0</v>
      </c>
      <c r="G178" s="42"/>
      <c r="H178" s="42"/>
      <c r="I178" s="42"/>
      <c r="J178" s="42"/>
      <c r="K178" s="42"/>
      <c r="L178" s="42"/>
      <c r="M178" s="42"/>
      <c r="N178" s="87">
        <v>0</v>
      </c>
      <c r="O178" s="46">
        <f t="shared" si="63"/>
        <v>0</v>
      </c>
      <c r="P178" s="42">
        <v>0.5</v>
      </c>
      <c r="Q178" s="74">
        <f t="shared" si="58"/>
        <v>-0.5</v>
      </c>
      <c r="R178" s="120">
        <v>0</v>
      </c>
      <c r="S178" s="43">
        <v>0</v>
      </c>
      <c r="T178" s="126">
        <v>0</v>
      </c>
    </row>
    <row r="179" spans="1:20" s="3" customFormat="1" ht="15.75" customHeight="1">
      <c r="A179" s="44" t="s">
        <v>33</v>
      </c>
      <c r="B179" s="108">
        <v>340</v>
      </c>
      <c r="C179" s="42" t="s">
        <v>59</v>
      </c>
      <c r="D179" s="42">
        <v>44</v>
      </c>
      <c r="E179" s="42">
        <v>23</v>
      </c>
      <c r="F179" s="42">
        <f t="shared" si="57"/>
        <v>23</v>
      </c>
      <c r="G179" s="42">
        <v>23</v>
      </c>
      <c r="H179" s="42"/>
      <c r="I179" s="42"/>
      <c r="J179" s="42"/>
      <c r="K179" s="42"/>
      <c r="L179" s="42"/>
      <c r="M179" s="42"/>
      <c r="N179" s="87">
        <v>0</v>
      </c>
      <c r="O179" s="46">
        <f t="shared" si="63"/>
        <v>0</v>
      </c>
      <c r="P179" s="42">
        <v>1</v>
      </c>
      <c r="Q179" s="74">
        <f t="shared" si="58"/>
        <v>-1</v>
      </c>
      <c r="R179" s="120">
        <v>0</v>
      </c>
      <c r="S179" s="43">
        <v>0</v>
      </c>
      <c r="T179" s="126">
        <v>0</v>
      </c>
    </row>
    <row r="180" spans="1:20" s="3" customFormat="1" ht="15.75" customHeight="1">
      <c r="A180" s="44" t="s">
        <v>33</v>
      </c>
      <c r="B180" s="108">
        <v>225</v>
      </c>
      <c r="C180" s="42" t="s">
        <v>54</v>
      </c>
      <c r="D180" s="42"/>
      <c r="E180" s="42"/>
      <c r="F180" s="42">
        <f t="shared" si="57"/>
        <v>0</v>
      </c>
      <c r="G180" s="42"/>
      <c r="H180" s="42"/>
      <c r="I180" s="42"/>
      <c r="J180" s="42"/>
      <c r="K180" s="42"/>
      <c r="L180" s="42"/>
      <c r="M180" s="42"/>
      <c r="N180" s="87"/>
      <c r="O180" s="46">
        <f t="shared" si="63"/>
        <v>0</v>
      </c>
      <c r="P180" s="42">
        <v>1</v>
      </c>
      <c r="Q180" s="74">
        <f t="shared" si="58"/>
        <v>-1</v>
      </c>
      <c r="R180" s="120">
        <v>0</v>
      </c>
      <c r="S180" s="43">
        <v>0</v>
      </c>
      <c r="T180" s="126">
        <v>0</v>
      </c>
    </row>
    <row r="181" spans="1:20" s="3" customFormat="1" ht="15.75" customHeight="1" hidden="1">
      <c r="A181" s="44" t="s">
        <v>33</v>
      </c>
      <c r="B181" s="108">
        <v>223</v>
      </c>
      <c r="C181" s="42" t="s">
        <v>54</v>
      </c>
      <c r="D181" s="42"/>
      <c r="E181" s="42"/>
      <c r="F181" s="42">
        <f>SUM(G181:L181)</f>
        <v>0</v>
      </c>
      <c r="G181" s="42"/>
      <c r="H181" s="42"/>
      <c r="I181" s="42"/>
      <c r="J181" s="42"/>
      <c r="K181" s="42"/>
      <c r="L181" s="42"/>
      <c r="M181" s="42"/>
      <c r="N181" s="87"/>
      <c r="O181" s="46">
        <f t="shared" si="63"/>
        <v>0</v>
      </c>
      <c r="P181" s="42">
        <v>0</v>
      </c>
      <c r="Q181" s="74">
        <f t="shared" si="58"/>
        <v>-10</v>
      </c>
      <c r="R181" s="120">
        <f>SUM(P181+Q181)</f>
        <v>0</v>
      </c>
      <c r="S181" s="43">
        <v>0</v>
      </c>
      <c r="T181" s="126">
        <v>0</v>
      </c>
    </row>
    <row r="182" spans="1:20" s="3" customFormat="1" ht="17.25" customHeight="1" hidden="1">
      <c r="A182" s="44" t="s">
        <v>33</v>
      </c>
      <c r="B182" s="108">
        <v>225</v>
      </c>
      <c r="C182" s="42" t="s">
        <v>54</v>
      </c>
      <c r="D182" s="42">
        <v>42</v>
      </c>
      <c r="E182" s="42">
        <v>42</v>
      </c>
      <c r="F182" s="42">
        <f t="shared" si="57"/>
        <v>42</v>
      </c>
      <c r="G182" s="42">
        <v>42</v>
      </c>
      <c r="H182" s="42"/>
      <c r="I182" s="42"/>
      <c r="J182" s="42"/>
      <c r="K182" s="42"/>
      <c r="L182" s="42"/>
      <c r="M182" s="42"/>
      <c r="N182" s="87">
        <v>192</v>
      </c>
      <c r="O182" s="46">
        <f t="shared" si="63"/>
        <v>0</v>
      </c>
      <c r="P182" s="42">
        <v>0</v>
      </c>
      <c r="Q182" s="74">
        <f t="shared" si="58"/>
        <v>-10</v>
      </c>
      <c r="R182" s="120">
        <f>SUM(P182+Q182)</f>
        <v>0</v>
      </c>
      <c r="S182" s="43">
        <v>0</v>
      </c>
      <c r="T182" s="126">
        <v>0</v>
      </c>
    </row>
    <row r="183" spans="1:20" s="3" customFormat="1" ht="17.25" customHeight="1">
      <c r="A183" s="44" t="s">
        <v>33</v>
      </c>
      <c r="B183" s="108">
        <v>226</v>
      </c>
      <c r="C183" s="42" t="s">
        <v>54</v>
      </c>
      <c r="D183" s="42">
        <v>90</v>
      </c>
      <c r="E183" s="42">
        <v>75</v>
      </c>
      <c r="F183" s="42">
        <f t="shared" si="57"/>
        <v>89</v>
      </c>
      <c r="G183" s="42">
        <v>89</v>
      </c>
      <c r="H183" s="42"/>
      <c r="I183" s="42"/>
      <c r="J183" s="42"/>
      <c r="K183" s="42"/>
      <c r="L183" s="42"/>
      <c r="M183" s="42"/>
      <c r="N183" s="42"/>
      <c r="O183" s="46">
        <f t="shared" si="63"/>
        <v>0</v>
      </c>
      <c r="P183" s="42">
        <v>1.5</v>
      </c>
      <c r="Q183" s="74">
        <f t="shared" si="58"/>
        <v>-1.5</v>
      </c>
      <c r="R183" s="120">
        <v>0</v>
      </c>
      <c r="S183" s="43">
        <v>0</v>
      </c>
      <c r="T183" s="126">
        <v>0</v>
      </c>
    </row>
    <row r="184" spans="1:20" s="3" customFormat="1" ht="15.75" customHeight="1">
      <c r="A184" s="44" t="s">
        <v>33</v>
      </c>
      <c r="B184" s="108">
        <v>290</v>
      </c>
      <c r="C184" s="42" t="s">
        <v>54</v>
      </c>
      <c r="D184" s="42"/>
      <c r="E184" s="42"/>
      <c r="F184" s="42">
        <f t="shared" si="57"/>
        <v>0</v>
      </c>
      <c r="G184" s="42"/>
      <c r="H184" s="42"/>
      <c r="I184" s="42"/>
      <c r="J184" s="42"/>
      <c r="K184" s="42"/>
      <c r="L184" s="42"/>
      <c r="M184" s="42"/>
      <c r="N184" s="42"/>
      <c r="O184" s="46">
        <f t="shared" si="63"/>
        <v>0</v>
      </c>
      <c r="P184" s="42">
        <v>0</v>
      </c>
      <c r="Q184" s="74">
        <f>R184-P184</f>
        <v>0</v>
      </c>
      <c r="R184" s="120">
        <v>0</v>
      </c>
      <c r="S184" s="43">
        <v>0</v>
      </c>
      <c r="T184" s="126">
        <v>0</v>
      </c>
    </row>
    <row r="185" spans="1:20" s="3" customFormat="1" ht="17.25" customHeight="1">
      <c r="A185" s="44" t="s">
        <v>33</v>
      </c>
      <c r="B185" s="108">
        <v>310</v>
      </c>
      <c r="C185" s="42" t="s">
        <v>54</v>
      </c>
      <c r="D185" s="42"/>
      <c r="E185" s="42"/>
      <c r="F185" s="42">
        <f t="shared" si="57"/>
        <v>0</v>
      </c>
      <c r="G185" s="42"/>
      <c r="H185" s="42"/>
      <c r="I185" s="42"/>
      <c r="J185" s="42"/>
      <c r="K185" s="42"/>
      <c r="L185" s="42"/>
      <c r="M185" s="42"/>
      <c r="N185" s="42"/>
      <c r="O185" s="46">
        <f t="shared" si="63"/>
        <v>0</v>
      </c>
      <c r="P185" s="42">
        <v>5</v>
      </c>
      <c r="Q185" s="74">
        <f t="shared" si="58"/>
        <v>-5</v>
      </c>
      <c r="R185" s="120">
        <v>0</v>
      </c>
      <c r="S185" s="43">
        <v>0</v>
      </c>
      <c r="T185" s="126">
        <v>0</v>
      </c>
    </row>
    <row r="186" spans="1:20" s="3" customFormat="1" ht="17.25" customHeight="1">
      <c r="A186" s="44" t="s">
        <v>33</v>
      </c>
      <c r="B186" s="108">
        <v>340</v>
      </c>
      <c r="C186" s="42" t="s">
        <v>54</v>
      </c>
      <c r="D186" s="42">
        <v>20</v>
      </c>
      <c r="E186" s="42">
        <v>4</v>
      </c>
      <c r="F186" s="42">
        <f t="shared" si="57"/>
        <v>4</v>
      </c>
      <c r="G186" s="42">
        <v>4</v>
      </c>
      <c r="H186" s="42"/>
      <c r="I186" s="42"/>
      <c r="J186" s="42"/>
      <c r="K186" s="42"/>
      <c r="L186" s="42"/>
      <c r="M186" s="42"/>
      <c r="N186" s="42"/>
      <c r="O186" s="46"/>
      <c r="P186" s="42">
        <v>5</v>
      </c>
      <c r="Q186" s="74">
        <f t="shared" si="58"/>
        <v>-5</v>
      </c>
      <c r="R186" s="120">
        <v>0</v>
      </c>
      <c r="S186" s="43">
        <v>0</v>
      </c>
      <c r="T186" s="126">
        <v>0</v>
      </c>
    </row>
    <row r="187" spans="1:20" s="19" customFormat="1" ht="15.75" customHeight="1" hidden="1">
      <c r="A187" s="44" t="s">
        <v>33</v>
      </c>
      <c r="B187" s="108" t="s">
        <v>48</v>
      </c>
      <c r="C187" s="84" t="s">
        <v>126</v>
      </c>
      <c r="D187" s="84"/>
      <c r="E187" s="84"/>
      <c r="F187" s="42">
        <f>SUM(G187:L187)</f>
        <v>0</v>
      </c>
      <c r="G187" s="84"/>
      <c r="H187" s="84"/>
      <c r="I187" s="84"/>
      <c r="J187" s="84"/>
      <c r="K187" s="84"/>
      <c r="L187" s="84"/>
      <c r="M187" s="84"/>
      <c r="N187" s="74">
        <v>1200</v>
      </c>
      <c r="O187" s="46">
        <f>SUM(P187:T187)</f>
        <v>0</v>
      </c>
      <c r="P187" s="74">
        <v>0</v>
      </c>
      <c r="Q187" s="74">
        <v>0</v>
      </c>
      <c r="R187" s="42">
        <f>SUM(P187+Q187)</f>
        <v>0</v>
      </c>
      <c r="S187" s="82">
        <v>0</v>
      </c>
      <c r="T187" s="126">
        <v>0</v>
      </c>
    </row>
    <row r="188" spans="1:20" s="10" customFormat="1" ht="18.75">
      <c r="A188" s="138" t="s">
        <v>32</v>
      </c>
      <c r="B188" s="139"/>
      <c r="C188" s="140"/>
      <c r="D188" s="67">
        <f aca="true" t="shared" si="66" ref="D188:M188">SUM(D143,D149,D164)</f>
        <v>989</v>
      </c>
      <c r="E188" s="67">
        <f t="shared" si="66"/>
        <v>611</v>
      </c>
      <c r="F188" s="67">
        <f t="shared" si="66"/>
        <v>1079</v>
      </c>
      <c r="G188" s="67">
        <f t="shared" si="66"/>
        <v>467</v>
      </c>
      <c r="H188" s="67">
        <f t="shared" si="66"/>
        <v>0</v>
      </c>
      <c r="I188" s="67">
        <f t="shared" si="66"/>
        <v>0</v>
      </c>
      <c r="J188" s="67">
        <f t="shared" si="66"/>
        <v>145</v>
      </c>
      <c r="K188" s="67">
        <f t="shared" si="66"/>
        <v>0</v>
      </c>
      <c r="L188" s="67">
        <f t="shared" si="66"/>
        <v>467</v>
      </c>
      <c r="M188" s="67">
        <f t="shared" si="66"/>
        <v>0</v>
      </c>
      <c r="N188" s="40">
        <f aca="true" t="shared" si="67" ref="N188:S188">SUM(N164,N149,N143)</f>
        <v>2973</v>
      </c>
      <c r="O188" s="40" t="e">
        <f t="shared" si="67"/>
        <v>#DIV/0!</v>
      </c>
      <c r="P188" s="40">
        <f>SUM(P164,P149,P143)</f>
        <v>3972</v>
      </c>
      <c r="Q188" s="40">
        <f>R188-P188</f>
        <v>0</v>
      </c>
      <c r="R188" s="40">
        <f>SUM(R164,R149,R143)</f>
        <v>3972</v>
      </c>
      <c r="S188" s="41">
        <f t="shared" si="67"/>
        <v>3918.8</v>
      </c>
      <c r="T188" s="127">
        <f>SUM(S188/R188*100)</f>
        <v>90.45568982880161</v>
      </c>
    </row>
    <row r="189" spans="1:20" s="16" customFormat="1" ht="18.75" hidden="1">
      <c r="A189" s="141" t="s">
        <v>77</v>
      </c>
      <c r="B189" s="142"/>
      <c r="C189" s="143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70"/>
      <c r="O189" s="40"/>
      <c r="P189" s="71"/>
      <c r="Q189" s="71"/>
      <c r="R189" s="71"/>
      <c r="S189" s="72"/>
      <c r="T189" s="126">
        <v>0</v>
      </c>
    </row>
    <row r="190" spans="1:20" s="17" customFormat="1" ht="18" customHeight="1" hidden="1">
      <c r="A190" s="73" t="s">
        <v>78</v>
      </c>
      <c r="B190" s="112" t="s">
        <v>51</v>
      </c>
      <c r="C190" s="76" t="s">
        <v>84</v>
      </c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42"/>
      <c r="O190" s="46"/>
      <c r="P190" s="74"/>
      <c r="Q190" s="74"/>
      <c r="R190" s="74"/>
      <c r="S190" s="75"/>
      <c r="T190" s="126" t="e">
        <f>SUM(S190/R190*100)</f>
        <v>#DIV/0!</v>
      </c>
    </row>
    <row r="191" spans="1:20" s="17" customFormat="1" ht="15.75" hidden="1">
      <c r="A191" s="73" t="s">
        <v>78</v>
      </c>
      <c r="B191" s="112" t="s">
        <v>48</v>
      </c>
      <c r="C191" s="76" t="s">
        <v>85</v>
      </c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42"/>
      <c r="O191" s="46"/>
      <c r="P191" s="74"/>
      <c r="Q191" s="74"/>
      <c r="R191" s="74"/>
      <c r="S191" s="75"/>
      <c r="T191" s="126" t="e">
        <f>SUM(S191/R191*100)</f>
        <v>#DIV/0!</v>
      </c>
    </row>
    <row r="192" spans="1:20" s="17" customFormat="1" ht="15.75" hidden="1">
      <c r="A192" s="73" t="s">
        <v>78</v>
      </c>
      <c r="B192" s="112" t="s">
        <v>50</v>
      </c>
      <c r="C192" s="76" t="s">
        <v>85</v>
      </c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42"/>
      <c r="O192" s="46"/>
      <c r="P192" s="74"/>
      <c r="Q192" s="74"/>
      <c r="R192" s="74"/>
      <c r="S192" s="75"/>
      <c r="T192" s="126" t="e">
        <f>SUM(S192/R192*100)</f>
        <v>#DIV/0!</v>
      </c>
    </row>
    <row r="193" spans="1:20" s="18" customFormat="1" ht="18.75" hidden="1">
      <c r="A193" s="138" t="s">
        <v>79</v>
      </c>
      <c r="B193" s="139"/>
      <c r="C193" s="140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40">
        <f>SUM(N190:N192)</f>
        <v>0</v>
      </c>
      <c r="O193" s="40"/>
      <c r="P193" s="40"/>
      <c r="Q193" s="40"/>
      <c r="R193" s="40"/>
      <c r="S193" s="41"/>
      <c r="T193" s="126">
        <v>0</v>
      </c>
    </row>
    <row r="194" spans="1:20" ht="21.75" customHeight="1" hidden="1">
      <c r="A194" s="141" t="s">
        <v>36</v>
      </c>
      <c r="B194" s="142"/>
      <c r="C194" s="143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88"/>
      <c r="O194" s="89"/>
      <c r="P194" s="78"/>
      <c r="Q194" s="78"/>
      <c r="R194" s="78"/>
      <c r="S194" s="80"/>
      <c r="T194" s="128"/>
    </row>
    <row r="195" spans="1:20" s="3" customFormat="1" ht="15" customHeight="1" hidden="1">
      <c r="A195" s="73" t="s">
        <v>38</v>
      </c>
      <c r="B195" s="112" t="s">
        <v>82</v>
      </c>
      <c r="C195" s="45" t="s">
        <v>2</v>
      </c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2"/>
      <c r="O195" s="46"/>
      <c r="P195" s="42"/>
      <c r="Q195" s="42"/>
      <c r="R195" s="42"/>
      <c r="S195" s="43"/>
      <c r="T195" s="126" t="e">
        <f>SUM(S195/R195*100)</f>
        <v>#DIV/0!</v>
      </c>
    </row>
    <row r="196" spans="1:20" s="3" customFormat="1" ht="15" customHeight="1" hidden="1">
      <c r="A196" s="73" t="s">
        <v>38</v>
      </c>
      <c r="B196" s="112" t="s">
        <v>83</v>
      </c>
      <c r="C196" s="45" t="s">
        <v>6</v>
      </c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2"/>
      <c r="O196" s="46"/>
      <c r="P196" s="42">
        <v>0</v>
      </c>
      <c r="Q196" s="42"/>
      <c r="R196" s="42">
        <f>SUM(P196+Q196)</f>
        <v>0</v>
      </c>
      <c r="S196" s="43"/>
      <c r="T196" s="126" t="e">
        <f>SUM(S196/R196*100)</f>
        <v>#DIV/0!</v>
      </c>
    </row>
    <row r="197" spans="1:20" s="3" customFormat="1" ht="15" customHeight="1" hidden="1">
      <c r="A197" s="73" t="s">
        <v>38</v>
      </c>
      <c r="B197" s="112" t="s">
        <v>48</v>
      </c>
      <c r="C197" s="45" t="s">
        <v>10</v>
      </c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2"/>
      <c r="O197" s="46"/>
      <c r="P197" s="42">
        <v>0</v>
      </c>
      <c r="Q197" s="42">
        <f>R197-P197</f>
        <v>0</v>
      </c>
      <c r="R197" s="42">
        <v>0</v>
      </c>
      <c r="S197" s="43">
        <v>0</v>
      </c>
      <c r="T197" s="126">
        <v>0</v>
      </c>
    </row>
    <row r="198" spans="1:20" s="3" customFormat="1" ht="15" customHeight="1" hidden="1">
      <c r="A198" s="73" t="s">
        <v>38</v>
      </c>
      <c r="B198" s="112" t="s">
        <v>37</v>
      </c>
      <c r="C198" s="76" t="s">
        <v>12</v>
      </c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42"/>
      <c r="O198" s="46"/>
      <c r="P198" s="42">
        <v>0</v>
      </c>
      <c r="Q198" s="42">
        <f>R198-P198</f>
        <v>0</v>
      </c>
      <c r="R198" s="42">
        <v>0</v>
      </c>
      <c r="S198" s="43">
        <v>0</v>
      </c>
      <c r="T198" s="126">
        <v>0</v>
      </c>
    </row>
    <row r="199" spans="1:20" s="3" customFormat="1" ht="15" customHeight="1" hidden="1">
      <c r="A199" s="73" t="s">
        <v>38</v>
      </c>
      <c r="B199" s="112" t="s">
        <v>50</v>
      </c>
      <c r="C199" s="42" t="s">
        <v>14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6"/>
      <c r="P199" s="42">
        <v>0</v>
      </c>
      <c r="Q199" s="42">
        <f>R199-P199</f>
        <v>0</v>
      </c>
      <c r="R199" s="42">
        <v>0</v>
      </c>
      <c r="S199" s="43">
        <v>0</v>
      </c>
      <c r="T199" s="126">
        <v>0</v>
      </c>
    </row>
    <row r="200" spans="1:20" s="3" customFormat="1" ht="15" customHeight="1" hidden="1">
      <c r="A200" s="73" t="s">
        <v>38</v>
      </c>
      <c r="B200" s="112" t="s">
        <v>55</v>
      </c>
      <c r="C200" s="42" t="s">
        <v>15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6"/>
      <c r="P200" s="42">
        <v>0</v>
      </c>
      <c r="Q200" s="42">
        <f>R200-P200</f>
        <v>0</v>
      </c>
      <c r="R200" s="42">
        <v>0</v>
      </c>
      <c r="S200" s="43">
        <v>0</v>
      </c>
      <c r="T200" s="126">
        <v>0</v>
      </c>
    </row>
    <row r="201" spans="1:20" s="10" customFormat="1" ht="18.75" customHeight="1" hidden="1">
      <c r="A201" s="138" t="s">
        <v>39</v>
      </c>
      <c r="B201" s="139"/>
      <c r="C201" s="140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40">
        <f>SUM(N195:N200)</f>
        <v>0</v>
      </c>
      <c r="O201" s="40"/>
      <c r="P201" s="40">
        <f>SUM(P196:P200)</f>
        <v>0</v>
      </c>
      <c r="Q201" s="40">
        <f>SUM(Q196:Q200)</f>
        <v>0</v>
      </c>
      <c r="R201" s="40">
        <f>SUM(R196:R200)</f>
        <v>0</v>
      </c>
      <c r="S201" s="40">
        <f>SUM(S196:S200)</f>
        <v>0</v>
      </c>
      <c r="T201" s="127">
        <v>0</v>
      </c>
    </row>
    <row r="202" spans="1:20" s="3" customFormat="1" ht="19.5" customHeight="1">
      <c r="A202" s="153" t="s">
        <v>70</v>
      </c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5"/>
      <c r="S202" s="68"/>
      <c r="T202" s="128"/>
    </row>
    <row r="203" spans="1:20" s="3" customFormat="1" ht="16.5" customHeight="1">
      <c r="A203" s="51" t="s">
        <v>71</v>
      </c>
      <c r="B203" s="107">
        <v>210</v>
      </c>
      <c r="C203" s="52" t="s">
        <v>30</v>
      </c>
      <c r="D203" s="52">
        <f>SUM(D204:D208)</f>
        <v>0</v>
      </c>
      <c r="E203" s="52">
        <f aca="true" t="shared" si="68" ref="E203:M203">SUM(E204:E208)</f>
        <v>0</v>
      </c>
      <c r="F203" s="52">
        <f t="shared" si="68"/>
        <v>0</v>
      </c>
      <c r="G203" s="52">
        <f t="shared" si="68"/>
        <v>0</v>
      </c>
      <c r="H203" s="52">
        <f t="shared" si="68"/>
        <v>0</v>
      </c>
      <c r="I203" s="52">
        <f t="shared" si="68"/>
        <v>0</v>
      </c>
      <c r="J203" s="52">
        <f t="shared" si="68"/>
        <v>0</v>
      </c>
      <c r="K203" s="52">
        <f t="shared" si="68"/>
        <v>0</v>
      </c>
      <c r="L203" s="52">
        <f t="shared" si="68"/>
        <v>0</v>
      </c>
      <c r="M203" s="52">
        <f t="shared" si="68"/>
        <v>0</v>
      </c>
      <c r="N203" s="65">
        <f aca="true" t="shared" si="69" ref="N203:S203">SUM(N204:N208)</f>
        <v>923</v>
      </c>
      <c r="O203" s="49">
        <f t="shared" si="69"/>
        <v>10723.743834341556</v>
      </c>
      <c r="P203" s="65">
        <f>SUM(P204,P207,P208)</f>
        <v>2810.2</v>
      </c>
      <c r="Q203" s="65">
        <v>0</v>
      </c>
      <c r="R203" s="65">
        <f t="shared" si="69"/>
        <v>3510</v>
      </c>
      <c r="S203" s="66">
        <f t="shared" si="69"/>
        <v>3503.5</v>
      </c>
      <c r="T203" s="125">
        <f>SUM(S203/R203*100)</f>
        <v>99.81481481481481</v>
      </c>
    </row>
    <row r="204" spans="1:20" s="3" customFormat="1" ht="15.75">
      <c r="A204" s="44" t="s">
        <v>71</v>
      </c>
      <c r="B204" s="108">
        <v>211</v>
      </c>
      <c r="C204" s="45" t="s">
        <v>1</v>
      </c>
      <c r="D204" s="45"/>
      <c r="E204" s="45"/>
      <c r="F204" s="42">
        <f>SUM(G204:L204)</f>
        <v>0</v>
      </c>
      <c r="G204" s="45"/>
      <c r="H204" s="45"/>
      <c r="I204" s="45"/>
      <c r="J204" s="45"/>
      <c r="K204" s="45"/>
      <c r="L204" s="45"/>
      <c r="M204" s="45"/>
      <c r="N204" s="42">
        <v>676</v>
      </c>
      <c r="O204" s="46">
        <f>SUM(P204:T204)</f>
        <v>8051.200000000001</v>
      </c>
      <c r="P204" s="42">
        <v>2162</v>
      </c>
      <c r="Q204" s="42">
        <f>R204-P204</f>
        <v>488.4000000000001</v>
      </c>
      <c r="R204" s="42">
        <v>2650.4</v>
      </c>
      <c r="S204" s="43">
        <v>2650.4</v>
      </c>
      <c r="T204" s="126">
        <f>SUM(S204/R204*100)</f>
        <v>100</v>
      </c>
    </row>
    <row r="205" spans="1:20" s="3" customFormat="1" ht="15.75" hidden="1">
      <c r="A205" s="44"/>
      <c r="B205" s="108">
        <v>211</v>
      </c>
      <c r="C205" s="45" t="s">
        <v>150</v>
      </c>
      <c r="D205" s="45"/>
      <c r="E205" s="45"/>
      <c r="F205" s="42"/>
      <c r="G205" s="45"/>
      <c r="H205" s="45"/>
      <c r="I205" s="45"/>
      <c r="J205" s="45"/>
      <c r="K205" s="45"/>
      <c r="L205" s="45"/>
      <c r="M205" s="45"/>
      <c r="N205" s="42"/>
      <c r="O205" s="46"/>
      <c r="P205" s="42">
        <v>1284</v>
      </c>
      <c r="Q205" s="42">
        <f>R205-P205</f>
        <v>-1284</v>
      </c>
      <c r="R205" s="42">
        <v>0</v>
      </c>
      <c r="S205" s="43"/>
      <c r="T205" s="126">
        <v>0</v>
      </c>
    </row>
    <row r="206" spans="1:20" s="3" customFormat="1" ht="15.75" hidden="1">
      <c r="A206" s="44"/>
      <c r="B206" s="108">
        <v>211</v>
      </c>
      <c r="C206" s="45" t="s">
        <v>151</v>
      </c>
      <c r="D206" s="45"/>
      <c r="E206" s="45"/>
      <c r="F206" s="42"/>
      <c r="G206" s="45"/>
      <c r="H206" s="45"/>
      <c r="I206" s="45"/>
      <c r="J206" s="45"/>
      <c r="K206" s="45"/>
      <c r="L206" s="45"/>
      <c r="M206" s="45"/>
      <c r="N206" s="42"/>
      <c r="O206" s="46"/>
      <c r="P206" s="42">
        <v>282</v>
      </c>
      <c r="Q206" s="42">
        <f>R206-P206</f>
        <v>-282</v>
      </c>
      <c r="R206" s="42">
        <v>0</v>
      </c>
      <c r="S206" s="43"/>
      <c r="T206" s="126">
        <v>0</v>
      </c>
    </row>
    <row r="207" spans="1:20" s="3" customFormat="1" ht="15.75">
      <c r="A207" s="44" t="s">
        <v>71</v>
      </c>
      <c r="B207" s="108">
        <v>212</v>
      </c>
      <c r="C207" s="45" t="s">
        <v>2</v>
      </c>
      <c r="D207" s="45"/>
      <c r="E207" s="45"/>
      <c r="F207" s="42">
        <f>SUM(G207:L207)</f>
        <v>0</v>
      </c>
      <c r="G207" s="45"/>
      <c r="H207" s="45"/>
      <c r="I207" s="45"/>
      <c r="J207" s="45"/>
      <c r="K207" s="45"/>
      <c r="L207" s="45"/>
      <c r="M207" s="45"/>
      <c r="N207" s="42">
        <v>16</v>
      </c>
      <c r="O207" s="46">
        <f>SUM(P207:T207)</f>
        <v>1</v>
      </c>
      <c r="P207" s="42">
        <v>1</v>
      </c>
      <c r="Q207" s="42">
        <v>0</v>
      </c>
      <c r="R207" s="42">
        <v>0</v>
      </c>
      <c r="S207" s="43">
        <v>0</v>
      </c>
      <c r="T207" s="126">
        <v>0</v>
      </c>
    </row>
    <row r="208" spans="1:20" s="3" customFormat="1" ht="15.75">
      <c r="A208" s="44" t="s">
        <v>71</v>
      </c>
      <c r="B208" s="108">
        <v>213</v>
      </c>
      <c r="C208" s="45" t="s">
        <v>3</v>
      </c>
      <c r="D208" s="45"/>
      <c r="E208" s="45"/>
      <c r="F208" s="42">
        <f>SUM(G208:L208)</f>
        <v>0</v>
      </c>
      <c r="G208" s="45"/>
      <c r="H208" s="45"/>
      <c r="I208" s="45"/>
      <c r="J208" s="45"/>
      <c r="K208" s="45"/>
      <c r="L208" s="45"/>
      <c r="M208" s="45"/>
      <c r="N208" s="42">
        <v>231</v>
      </c>
      <c r="O208" s="46">
        <f>SUM(P208:T208)</f>
        <v>2671.5438343415544</v>
      </c>
      <c r="P208" s="42">
        <v>647.2</v>
      </c>
      <c r="Q208" s="42">
        <f>R208-P208</f>
        <v>212.39999999999998</v>
      </c>
      <c r="R208" s="42">
        <v>859.6</v>
      </c>
      <c r="S208" s="43">
        <v>853.1</v>
      </c>
      <c r="T208" s="126">
        <f>SUM(S208/R208*100)</f>
        <v>99.24383434155422</v>
      </c>
    </row>
    <row r="209" spans="1:20" s="3" customFormat="1" ht="15.75" hidden="1">
      <c r="A209" s="44"/>
      <c r="B209" s="108">
        <v>213</v>
      </c>
      <c r="C209" s="45" t="s">
        <v>150</v>
      </c>
      <c r="D209" s="45"/>
      <c r="E209" s="45"/>
      <c r="F209" s="42"/>
      <c r="G209" s="45"/>
      <c r="H209" s="45"/>
      <c r="I209" s="45"/>
      <c r="J209" s="45"/>
      <c r="K209" s="45"/>
      <c r="L209" s="45"/>
      <c r="M209" s="45"/>
      <c r="N209" s="42"/>
      <c r="O209" s="46"/>
      <c r="P209" s="42">
        <v>517</v>
      </c>
      <c r="Q209" s="42">
        <v>0</v>
      </c>
      <c r="R209" s="42">
        <v>0</v>
      </c>
      <c r="S209" s="43">
        <v>0</v>
      </c>
      <c r="T209" s="126">
        <v>0</v>
      </c>
    </row>
    <row r="210" spans="1:20" s="3" customFormat="1" ht="15.75" hidden="1">
      <c r="A210" s="44"/>
      <c r="B210" s="108">
        <v>213</v>
      </c>
      <c r="C210" s="45" t="s">
        <v>151</v>
      </c>
      <c r="D210" s="45"/>
      <c r="E210" s="45"/>
      <c r="F210" s="42"/>
      <c r="G210" s="45"/>
      <c r="H210" s="45"/>
      <c r="I210" s="45"/>
      <c r="J210" s="45"/>
      <c r="K210" s="45"/>
      <c r="L210" s="45"/>
      <c r="M210" s="45"/>
      <c r="N210" s="42"/>
      <c r="O210" s="46"/>
      <c r="P210" s="42">
        <v>164</v>
      </c>
      <c r="Q210" s="42">
        <v>0</v>
      </c>
      <c r="R210" s="42">
        <v>0</v>
      </c>
      <c r="S210" s="43">
        <v>0</v>
      </c>
      <c r="T210" s="126">
        <v>0</v>
      </c>
    </row>
    <row r="211" spans="1:20" s="3" customFormat="1" ht="15.75">
      <c r="A211" s="51" t="s">
        <v>71</v>
      </c>
      <c r="B211" s="107">
        <v>220</v>
      </c>
      <c r="C211" s="52" t="s">
        <v>4</v>
      </c>
      <c r="D211" s="52">
        <f>SUM(D213:D217)</f>
        <v>0</v>
      </c>
      <c r="E211" s="52">
        <f aca="true" t="shared" si="70" ref="E211:M211">SUM(E213:E217)</f>
        <v>0</v>
      </c>
      <c r="F211" s="52">
        <f t="shared" si="70"/>
        <v>0</v>
      </c>
      <c r="G211" s="52">
        <f t="shared" si="70"/>
        <v>0</v>
      </c>
      <c r="H211" s="52">
        <f t="shared" si="70"/>
        <v>0</v>
      </c>
      <c r="I211" s="52">
        <f t="shared" si="70"/>
        <v>0</v>
      </c>
      <c r="J211" s="52">
        <f t="shared" si="70"/>
        <v>0</v>
      </c>
      <c r="K211" s="52">
        <f t="shared" si="70"/>
        <v>0</v>
      </c>
      <c r="L211" s="52">
        <f t="shared" si="70"/>
        <v>0</v>
      </c>
      <c r="M211" s="52">
        <f t="shared" si="70"/>
        <v>0</v>
      </c>
      <c r="N211" s="53">
        <f aca="true" t="shared" si="71" ref="N211:S211">SUM(N212:N217)</f>
        <v>222</v>
      </c>
      <c r="O211" s="49" t="e">
        <f t="shared" si="71"/>
        <v>#DIV/0!</v>
      </c>
      <c r="P211" s="53">
        <f>P212+P213+P214+P216+P217</f>
        <v>463.6</v>
      </c>
      <c r="Q211" s="53">
        <f>R211-P211</f>
        <v>0</v>
      </c>
      <c r="R211" s="53">
        <f t="shared" si="71"/>
        <v>463.6</v>
      </c>
      <c r="S211" s="54">
        <f t="shared" si="71"/>
        <v>698.9000000000001</v>
      </c>
      <c r="T211" s="125">
        <f>SUM(S211/R211*100)</f>
        <v>5.0258843830888695</v>
      </c>
    </row>
    <row r="212" spans="1:20" s="3" customFormat="1" ht="15.75">
      <c r="A212" s="44" t="s">
        <v>71</v>
      </c>
      <c r="B212" s="108">
        <v>221</v>
      </c>
      <c r="C212" s="45" t="s">
        <v>5</v>
      </c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2"/>
      <c r="O212" s="46">
        <f aca="true" t="shared" si="72" ref="O212:O218">SUM(P212:T212)</f>
        <v>168.7050847457627</v>
      </c>
      <c r="P212" s="42">
        <v>20.6</v>
      </c>
      <c r="Q212" s="42">
        <f aca="true" t="shared" si="73" ref="Q212:Q217">R212-P212</f>
        <v>3</v>
      </c>
      <c r="R212" s="42">
        <v>23.6</v>
      </c>
      <c r="S212" s="43">
        <v>23.2</v>
      </c>
      <c r="T212" s="126">
        <f>SUM(S212/R212*100)</f>
        <v>98.3050847457627</v>
      </c>
    </row>
    <row r="213" spans="1:20" s="3" customFormat="1" ht="15.75">
      <c r="A213" s="44" t="s">
        <v>71</v>
      </c>
      <c r="B213" s="108">
        <v>222</v>
      </c>
      <c r="C213" s="45" t="s">
        <v>6</v>
      </c>
      <c r="D213" s="45"/>
      <c r="E213" s="45"/>
      <c r="F213" s="42">
        <f aca="true" t="shared" si="74" ref="F213:F221">SUM(G213:L213)</f>
        <v>0</v>
      </c>
      <c r="G213" s="45"/>
      <c r="H213" s="45"/>
      <c r="I213" s="45"/>
      <c r="J213" s="45"/>
      <c r="K213" s="45"/>
      <c r="L213" s="45"/>
      <c r="M213" s="45"/>
      <c r="N213" s="42">
        <v>6</v>
      </c>
      <c r="O213" s="46">
        <f t="shared" si="72"/>
        <v>2</v>
      </c>
      <c r="P213" s="42">
        <v>2</v>
      </c>
      <c r="Q213" s="42">
        <v>0</v>
      </c>
      <c r="R213" s="42">
        <v>0</v>
      </c>
      <c r="S213" s="43">
        <v>0</v>
      </c>
      <c r="T213" s="126">
        <v>0</v>
      </c>
    </row>
    <row r="214" spans="1:20" s="3" customFormat="1" ht="16.5" customHeight="1">
      <c r="A214" s="44" t="s">
        <v>71</v>
      </c>
      <c r="B214" s="108">
        <v>223</v>
      </c>
      <c r="C214" s="45" t="s">
        <v>7</v>
      </c>
      <c r="D214" s="45"/>
      <c r="E214" s="45"/>
      <c r="F214" s="42">
        <f t="shared" si="74"/>
        <v>0</v>
      </c>
      <c r="G214" s="45"/>
      <c r="H214" s="45"/>
      <c r="I214" s="45"/>
      <c r="J214" s="45"/>
      <c r="K214" s="45"/>
      <c r="L214" s="45"/>
      <c r="M214" s="45"/>
      <c r="N214" s="42">
        <v>178</v>
      </c>
      <c r="O214" s="46">
        <f t="shared" si="72"/>
        <v>2094.594533713771</v>
      </c>
      <c r="P214" s="42">
        <v>406</v>
      </c>
      <c r="Q214" s="42">
        <f t="shared" si="73"/>
        <v>259.9</v>
      </c>
      <c r="R214" s="42">
        <v>665.9</v>
      </c>
      <c r="S214" s="43">
        <v>663.2</v>
      </c>
      <c r="T214" s="126">
        <f>SUM(S214/R214*100)</f>
        <v>99.59453371377084</v>
      </c>
    </row>
    <row r="215" spans="1:20" s="3" customFormat="1" ht="15.75" hidden="1">
      <c r="A215" s="44" t="s">
        <v>71</v>
      </c>
      <c r="B215" s="108">
        <v>224</v>
      </c>
      <c r="C215" s="45" t="s">
        <v>8</v>
      </c>
      <c r="D215" s="45"/>
      <c r="E215" s="45"/>
      <c r="F215" s="42">
        <f t="shared" si="74"/>
        <v>0</v>
      </c>
      <c r="G215" s="45"/>
      <c r="H215" s="45"/>
      <c r="I215" s="45"/>
      <c r="J215" s="45"/>
      <c r="K215" s="45"/>
      <c r="L215" s="45"/>
      <c r="M215" s="45"/>
      <c r="N215" s="42">
        <v>0</v>
      </c>
      <c r="O215" s="46">
        <f t="shared" si="72"/>
        <v>0</v>
      </c>
      <c r="P215" s="42"/>
      <c r="Q215" s="42">
        <f t="shared" si="73"/>
        <v>2.6000000000000014</v>
      </c>
      <c r="R215" s="42">
        <f>SUM(P215+Q215)</f>
        <v>0</v>
      </c>
      <c r="S215" s="43"/>
      <c r="T215" s="126">
        <v>0</v>
      </c>
    </row>
    <row r="216" spans="1:20" s="3" customFormat="1" ht="15.75">
      <c r="A216" s="44" t="s">
        <v>71</v>
      </c>
      <c r="B216" s="108">
        <v>225</v>
      </c>
      <c r="C216" s="45" t="s">
        <v>9</v>
      </c>
      <c r="D216" s="45"/>
      <c r="E216" s="45"/>
      <c r="F216" s="42">
        <f t="shared" si="74"/>
        <v>0</v>
      </c>
      <c r="G216" s="45"/>
      <c r="H216" s="45"/>
      <c r="I216" s="45"/>
      <c r="J216" s="45"/>
      <c r="K216" s="45"/>
      <c r="L216" s="45"/>
      <c r="M216" s="45"/>
      <c r="N216" s="42">
        <v>20</v>
      </c>
      <c r="O216" s="46">
        <f t="shared" si="72"/>
        <v>0</v>
      </c>
      <c r="P216" s="42">
        <v>15</v>
      </c>
      <c r="Q216" s="42">
        <f t="shared" si="73"/>
        <v>-15</v>
      </c>
      <c r="R216" s="42">
        <v>0</v>
      </c>
      <c r="S216" s="43">
        <v>0</v>
      </c>
      <c r="T216" s="126">
        <v>0</v>
      </c>
    </row>
    <row r="217" spans="1:20" s="3" customFormat="1" ht="15.75">
      <c r="A217" s="44" t="s">
        <v>71</v>
      </c>
      <c r="B217" s="108">
        <v>226</v>
      </c>
      <c r="C217" s="45" t="s">
        <v>10</v>
      </c>
      <c r="D217" s="45"/>
      <c r="E217" s="45"/>
      <c r="F217" s="42">
        <f t="shared" si="74"/>
        <v>0</v>
      </c>
      <c r="G217" s="45"/>
      <c r="H217" s="45"/>
      <c r="I217" s="45"/>
      <c r="J217" s="45"/>
      <c r="K217" s="45"/>
      <c r="L217" s="45"/>
      <c r="M217" s="45"/>
      <c r="N217" s="42">
        <v>18</v>
      </c>
      <c r="O217" s="46">
        <f t="shared" si="72"/>
        <v>137.5</v>
      </c>
      <c r="P217" s="42">
        <v>20</v>
      </c>
      <c r="Q217" s="42">
        <f t="shared" si="73"/>
        <v>-7.5</v>
      </c>
      <c r="R217" s="42">
        <v>12.5</v>
      </c>
      <c r="S217" s="43">
        <v>12.5</v>
      </c>
      <c r="T217" s="126">
        <f>SUM(S217/R217*100)</f>
        <v>100</v>
      </c>
    </row>
    <row r="218" spans="1:20" s="2" customFormat="1" ht="15.75">
      <c r="A218" s="51" t="s">
        <v>71</v>
      </c>
      <c r="B218" s="107">
        <v>290</v>
      </c>
      <c r="C218" s="52" t="s">
        <v>12</v>
      </c>
      <c r="D218" s="52"/>
      <c r="E218" s="52"/>
      <c r="F218" s="42">
        <f t="shared" si="74"/>
        <v>0</v>
      </c>
      <c r="G218" s="52"/>
      <c r="H218" s="52"/>
      <c r="I218" s="52"/>
      <c r="J218" s="52"/>
      <c r="K218" s="52"/>
      <c r="L218" s="52"/>
      <c r="M218" s="52"/>
      <c r="N218" s="53">
        <v>42</v>
      </c>
      <c r="O218" s="46">
        <f t="shared" si="72"/>
        <v>140.8</v>
      </c>
      <c r="P218" s="53">
        <v>40</v>
      </c>
      <c r="Q218" s="53">
        <v>0</v>
      </c>
      <c r="R218" s="53">
        <v>0.4</v>
      </c>
      <c r="S218" s="54">
        <v>0.4</v>
      </c>
      <c r="T218" s="125">
        <f>SUM(S218/R218*100)</f>
        <v>100</v>
      </c>
    </row>
    <row r="219" spans="1:20" s="2" customFormat="1" ht="15.75">
      <c r="A219" s="51" t="s">
        <v>71</v>
      </c>
      <c r="B219" s="107">
        <v>300</v>
      </c>
      <c r="C219" s="52" t="s">
        <v>13</v>
      </c>
      <c r="D219" s="52">
        <f aca="true" t="shared" si="75" ref="D219:O219">SUM(D221:D226)</f>
        <v>0</v>
      </c>
      <c r="E219" s="52">
        <f t="shared" si="75"/>
        <v>0</v>
      </c>
      <c r="F219" s="52">
        <f t="shared" si="75"/>
        <v>0</v>
      </c>
      <c r="G219" s="52">
        <f t="shared" si="75"/>
        <v>0</v>
      </c>
      <c r="H219" s="52">
        <f t="shared" si="75"/>
        <v>0</v>
      </c>
      <c r="I219" s="52">
        <f t="shared" si="75"/>
        <v>0</v>
      </c>
      <c r="J219" s="52">
        <f t="shared" si="75"/>
        <v>0</v>
      </c>
      <c r="K219" s="52">
        <f t="shared" si="75"/>
        <v>0</v>
      </c>
      <c r="L219" s="52">
        <f t="shared" si="75"/>
        <v>0</v>
      </c>
      <c r="M219" s="52">
        <f t="shared" si="75"/>
        <v>0</v>
      </c>
      <c r="N219" s="53">
        <f t="shared" si="75"/>
        <v>239</v>
      </c>
      <c r="O219" s="49">
        <f t="shared" si="75"/>
        <v>5635.754533713771</v>
      </c>
      <c r="P219" s="53">
        <f>SUM(P220:P222)</f>
        <v>1533.2</v>
      </c>
      <c r="Q219" s="53">
        <f>SUM(Q221:Q222)</f>
        <v>-18.6</v>
      </c>
      <c r="R219" s="53">
        <f>SUM(R220:R222)</f>
        <v>1501.9</v>
      </c>
      <c r="S219" s="53">
        <f>SUM(S221:S222)</f>
        <v>501.9</v>
      </c>
      <c r="T219" s="125">
        <f>SUM(S219/R219*100)</f>
        <v>33.41767095012983</v>
      </c>
    </row>
    <row r="220" spans="1:20" s="2" customFormat="1" ht="15.75">
      <c r="A220" s="44" t="s">
        <v>71</v>
      </c>
      <c r="B220" s="108">
        <v>310</v>
      </c>
      <c r="C220" s="45" t="s">
        <v>14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  <c r="O220" s="49"/>
      <c r="P220" s="42">
        <v>12.7</v>
      </c>
      <c r="Q220" s="42">
        <f>R220-P220</f>
        <v>-12.7</v>
      </c>
      <c r="R220" s="42">
        <v>0</v>
      </c>
      <c r="S220" s="54">
        <v>0</v>
      </c>
      <c r="T220" s="125">
        <v>0</v>
      </c>
    </row>
    <row r="221" spans="1:20" s="3" customFormat="1" ht="15.75">
      <c r="A221" s="44" t="s">
        <v>71</v>
      </c>
      <c r="B221" s="108">
        <v>310</v>
      </c>
      <c r="C221" s="90" t="s">
        <v>156</v>
      </c>
      <c r="D221" s="45"/>
      <c r="E221" s="45"/>
      <c r="F221" s="42">
        <f t="shared" si="74"/>
        <v>0</v>
      </c>
      <c r="G221" s="45"/>
      <c r="H221" s="45"/>
      <c r="I221" s="45"/>
      <c r="J221" s="45"/>
      <c r="K221" s="45"/>
      <c r="L221" s="45"/>
      <c r="M221" s="45"/>
      <c r="N221" s="42">
        <v>40</v>
      </c>
      <c r="O221" s="46">
        <f>SUM(P221:T221)</f>
        <v>3535.36</v>
      </c>
      <c r="P221" s="42">
        <v>1500</v>
      </c>
      <c r="Q221" s="42">
        <f>R221-P221</f>
        <v>0</v>
      </c>
      <c r="R221" s="42">
        <v>1500</v>
      </c>
      <c r="S221" s="43">
        <v>501.9</v>
      </c>
      <c r="T221" s="126">
        <f>SUM(S221/R221*100)</f>
        <v>33.46</v>
      </c>
    </row>
    <row r="222" spans="1:20" s="3" customFormat="1" ht="15.75" customHeight="1">
      <c r="A222" s="44" t="s">
        <v>71</v>
      </c>
      <c r="B222" s="108">
        <v>340</v>
      </c>
      <c r="C222" s="45" t="s">
        <v>15</v>
      </c>
      <c r="D222" s="45"/>
      <c r="E222" s="45"/>
      <c r="F222" s="42">
        <f>SUM(G222:L222)</f>
        <v>0</v>
      </c>
      <c r="G222" s="45"/>
      <c r="H222" s="45"/>
      <c r="I222" s="45"/>
      <c r="J222" s="45"/>
      <c r="K222" s="45"/>
      <c r="L222" s="45"/>
      <c r="M222" s="45"/>
      <c r="N222" s="42">
        <v>15</v>
      </c>
      <c r="O222" s="46">
        <f>SUM(P222:T222)</f>
        <v>3.7999999999999985</v>
      </c>
      <c r="P222" s="42">
        <v>20.5</v>
      </c>
      <c r="Q222" s="42">
        <f>R222-P222</f>
        <v>-18.6</v>
      </c>
      <c r="R222" s="42">
        <v>1.9</v>
      </c>
      <c r="S222" s="43">
        <v>0</v>
      </c>
      <c r="T222" s="126">
        <f>SUM(S222/R222*100)</f>
        <v>0</v>
      </c>
    </row>
    <row r="223" spans="1:20" s="10" customFormat="1" ht="18.75" hidden="1">
      <c r="A223" s="138" t="s">
        <v>143</v>
      </c>
      <c r="B223" s="139"/>
      <c r="C223" s="140"/>
      <c r="D223" s="67">
        <f aca="true" t="shared" si="76" ref="D223:O223">SUM(D198,D202,D213,D214)</f>
        <v>0</v>
      </c>
      <c r="E223" s="67">
        <f t="shared" si="76"/>
        <v>0</v>
      </c>
      <c r="F223" s="67">
        <f t="shared" si="76"/>
        <v>0</v>
      </c>
      <c r="G223" s="67">
        <f t="shared" si="76"/>
        <v>0</v>
      </c>
      <c r="H223" s="67">
        <f t="shared" si="76"/>
        <v>0</v>
      </c>
      <c r="I223" s="67">
        <f t="shared" si="76"/>
        <v>0</v>
      </c>
      <c r="J223" s="67">
        <f t="shared" si="76"/>
        <v>0</v>
      </c>
      <c r="K223" s="67">
        <f t="shared" si="76"/>
        <v>0</v>
      </c>
      <c r="L223" s="67">
        <f t="shared" si="76"/>
        <v>0</v>
      </c>
      <c r="M223" s="67">
        <f t="shared" si="76"/>
        <v>0</v>
      </c>
      <c r="N223" s="40">
        <f t="shared" si="76"/>
        <v>184</v>
      </c>
      <c r="O223" s="40">
        <f t="shared" si="76"/>
        <v>2096.594533713771</v>
      </c>
      <c r="P223" s="40">
        <f>SUM(P203,P211,P218,P219)</f>
        <v>4847</v>
      </c>
      <c r="Q223" s="40">
        <f>SUM(Q203,Q211,Q218,Q219)</f>
        <v>-1566</v>
      </c>
      <c r="R223" s="40">
        <f>SUM(R203,R211,R218,R219)</f>
        <v>4847</v>
      </c>
      <c r="S223" s="40">
        <f>SUM(S203,S211,S218,S219)</f>
        <v>4704.699999999999</v>
      </c>
      <c r="T223" s="127">
        <f>SUM(S223/R223*100)</f>
        <v>65.98101918712605</v>
      </c>
    </row>
    <row r="224" spans="1:20" s="3" customFormat="1" ht="15.75" hidden="1">
      <c r="A224" s="44" t="s">
        <v>140</v>
      </c>
      <c r="B224" s="108">
        <v>211</v>
      </c>
      <c r="C224" s="45" t="s">
        <v>1</v>
      </c>
      <c r="D224" s="45"/>
      <c r="E224" s="45"/>
      <c r="F224" s="42"/>
      <c r="G224" s="45"/>
      <c r="H224" s="45"/>
      <c r="I224" s="45"/>
      <c r="J224" s="45"/>
      <c r="K224" s="45"/>
      <c r="L224" s="45"/>
      <c r="M224" s="45"/>
      <c r="N224" s="42"/>
      <c r="O224" s="46"/>
      <c r="P224" s="42">
        <v>0</v>
      </c>
      <c r="Q224" s="42"/>
      <c r="R224" s="42">
        <v>0</v>
      </c>
      <c r="S224" s="43">
        <v>0</v>
      </c>
      <c r="T224" s="126"/>
    </row>
    <row r="225" spans="1:20" s="3" customFormat="1" ht="15.75" hidden="1">
      <c r="A225" s="44" t="s">
        <v>140</v>
      </c>
      <c r="B225" s="108">
        <v>212</v>
      </c>
      <c r="C225" s="45" t="s">
        <v>2</v>
      </c>
      <c r="D225" s="45"/>
      <c r="E225" s="45"/>
      <c r="F225" s="42"/>
      <c r="G225" s="45"/>
      <c r="H225" s="45"/>
      <c r="I225" s="45"/>
      <c r="J225" s="45"/>
      <c r="K225" s="45"/>
      <c r="L225" s="45"/>
      <c r="M225" s="45"/>
      <c r="N225" s="42"/>
      <c r="O225" s="46"/>
      <c r="P225" s="42">
        <v>0</v>
      </c>
      <c r="Q225" s="42"/>
      <c r="R225" s="42">
        <v>0</v>
      </c>
      <c r="S225" s="43">
        <v>0</v>
      </c>
      <c r="T225" s="126"/>
    </row>
    <row r="226" spans="1:20" s="3" customFormat="1" ht="15.75" hidden="1">
      <c r="A226" s="44" t="s">
        <v>140</v>
      </c>
      <c r="B226" s="108">
        <v>213</v>
      </c>
      <c r="C226" s="45" t="s">
        <v>3</v>
      </c>
      <c r="D226" s="45"/>
      <c r="E226" s="45"/>
      <c r="F226" s="42"/>
      <c r="G226" s="45"/>
      <c r="H226" s="45"/>
      <c r="I226" s="45"/>
      <c r="J226" s="45"/>
      <c r="K226" s="45"/>
      <c r="L226" s="45"/>
      <c r="M226" s="45"/>
      <c r="N226" s="42"/>
      <c r="O226" s="46"/>
      <c r="P226" s="42">
        <v>0</v>
      </c>
      <c r="Q226" s="42"/>
      <c r="R226" s="42">
        <v>0</v>
      </c>
      <c r="S226" s="43">
        <v>0</v>
      </c>
      <c r="T226" s="126"/>
    </row>
    <row r="227" spans="1:20" s="10" customFormat="1" ht="18.75" hidden="1">
      <c r="A227" s="138" t="s">
        <v>142</v>
      </c>
      <c r="B227" s="139"/>
      <c r="C227" s="140"/>
      <c r="D227" s="67">
        <f aca="true" t="shared" si="77" ref="D227:O227">SUM(D202,D208,D217,D218)</f>
        <v>0</v>
      </c>
      <c r="E227" s="67">
        <f t="shared" si="77"/>
        <v>0</v>
      </c>
      <c r="F227" s="67">
        <f t="shared" si="77"/>
        <v>0</v>
      </c>
      <c r="G227" s="67">
        <f t="shared" si="77"/>
        <v>0</v>
      </c>
      <c r="H227" s="67">
        <f t="shared" si="77"/>
        <v>0</v>
      </c>
      <c r="I227" s="67">
        <f t="shared" si="77"/>
        <v>0</v>
      </c>
      <c r="J227" s="67">
        <f t="shared" si="77"/>
        <v>0</v>
      </c>
      <c r="K227" s="67">
        <f t="shared" si="77"/>
        <v>0</v>
      </c>
      <c r="L227" s="67">
        <f t="shared" si="77"/>
        <v>0</v>
      </c>
      <c r="M227" s="67">
        <f t="shared" si="77"/>
        <v>0</v>
      </c>
      <c r="N227" s="40">
        <f t="shared" si="77"/>
        <v>291</v>
      </c>
      <c r="O227" s="40">
        <f t="shared" si="77"/>
        <v>2949.8438343415546</v>
      </c>
      <c r="P227" s="40">
        <f>SUM(P224:P226)</f>
        <v>0</v>
      </c>
      <c r="Q227" s="40">
        <f>SUM(Q224:Q226)</f>
        <v>0</v>
      </c>
      <c r="R227" s="40">
        <f>SUM(R224:R226)</f>
        <v>0</v>
      </c>
      <c r="S227" s="40">
        <f>SUM(S224:S226)</f>
        <v>0</v>
      </c>
      <c r="T227" s="127" t="e">
        <f>SUM(S227/R227*100)</f>
        <v>#DIV/0!</v>
      </c>
    </row>
    <row r="228" spans="1:20" s="10" customFormat="1" ht="18.75">
      <c r="A228" s="138" t="s">
        <v>72</v>
      </c>
      <c r="B228" s="139"/>
      <c r="C228" s="140"/>
      <c r="D228" s="67">
        <f aca="true" t="shared" si="78" ref="D228:O228">SUM(D203,D211,D218,D219)</f>
        <v>0</v>
      </c>
      <c r="E228" s="67">
        <f t="shared" si="78"/>
        <v>0</v>
      </c>
      <c r="F228" s="67">
        <f t="shared" si="78"/>
        <v>0</v>
      </c>
      <c r="G228" s="67">
        <f t="shared" si="78"/>
        <v>0</v>
      </c>
      <c r="H228" s="67">
        <f t="shared" si="78"/>
        <v>0</v>
      </c>
      <c r="I228" s="67">
        <f t="shared" si="78"/>
        <v>0</v>
      </c>
      <c r="J228" s="67">
        <f t="shared" si="78"/>
        <v>0</v>
      </c>
      <c r="K228" s="67">
        <f t="shared" si="78"/>
        <v>0</v>
      </c>
      <c r="L228" s="67">
        <f t="shared" si="78"/>
        <v>0</v>
      </c>
      <c r="M228" s="67">
        <f t="shared" si="78"/>
        <v>0</v>
      </c>
      <c r="N228" s="40">
        <f t="shared" si="78"/>
        <v>1426</v>
      </c>
      <c r="O228" s="40" t="e">
        <f t="shared" si="78"/>
        <v>#DIV/0!</v>
      </c>
      <c r="P228" s="40">
        <f>SUM(P219,P211,P203,P218)-0.1</f>
        <v>4846.9</v>
      </c>
      <c r="Q228" s="40">
        <f>R228-P228</f>
        <v>867.3000000000002</v>
      </c>
      <c r="R228" s="40">
        <v>5714.2</v>
      </c>
      <c r="S228" s="40">
        <v>4704.5</v>
      </c>
      <c r="T228" s="127">
        <f>SUM(S228/R228*100)</f>
        <v>82.32998494977424</v>
      </c>
    </row>
    <row r="229" spans="1:20" s="16" customFormat="1" ht="18.75">
      <c r="A229" s="141" t="s">
        <v>46</v>
      </c>
      <c r="B229" s="142"/>
      <c r="C229" s="143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70"/>
      <c r="O229" s="40"/>
      <c r="P229" s="71"/>
      <c r="Q229" s="71"/>
      <c r="R229" s="71"/>
      <c r="S229" s="72"/>
      <c r="T229" s="128"/>
    </row>
    <row r="230" spans="1:20" s="37" customFormat="1" ht="15.75">
      <c r="A230" s="91" t="s">
        <v>130</v>
      </c>
      <c r="B230" s="114" t="s">
        <v>131</v>
      </c>
      <c r="C230" s="92" t="s">
        <v>119</v>
      </c>
      <c r="D230" s="92"/>
      <c r="E230" s="92"/>
      <c r="F230" s="53">
        <f>SUM(G230:L230)</f>
        <v>0</v>
      </c>
      <c r="G230" s="92"/>
      <c r="H230" s="92"/>
      <c r="I230" s="92"/>
      <c r="J230" s="92"/>
      <c r="K230" s="92"/>
      <c r="L230" s="92"/>
      <c r="M230" s="92"/>
      <c r="N230" s="53">
        <v>36</v>
      </c>
      <c r="O230" s="49"/>
      <c r="P230" s="65">
        <v>0</v>
      </c>
      <c r="Q230" s="65">
        <v>0</v>
      </c>
      <c r="R230" s="53">
        <f>SUM(P230+Q230)</f>
        <v>0</v>
      </c>
      <c r="S230" s="66">
        <v>0</v>
      </c>
      <c r="T230" s="125">
        <v>0</v>
      </c>
    </row>
    <row r="231" spans="1:20" s="17" customFormat="1" ht="15.75">
      <c r="A231" s="73" t="s">
        <v>47</v>
      </c>
      <c r="B231" s="112" t="s">
        <v>48</v>
      </c>
      <c r="C231" s="76" t="s">
        <v>152</v>
      </c>
      <c r="D231" s="76"/>
      <c r="E231" s="76"/>
      <c r="F231" s="42">
        <f>SUM(G231:L231)</f>
        <v>0</v>
      </c>
      <c r="G231" s="76"/>
      <c r="H231" s="76"/>
      <c r="I231" s="76"/>
      <c r="J231" s="76"/>
      <c r="K231" s="76"/>
      <c r="L231" s="76"/>
      <c r="M231" s="76"/>
      <c r="N231" s="42">
        <v>36</v>
      </c>
      <c r="O231" s="46"/>
      <c r="P231" s="74">
        <v>0</v>
      </c>
      <c r="Q231" s="74">
        <f>R231-P231</f>
        <v>0</v>
      </c>
      <c r="R231" s="42">
        <v>0</v>
      </c>
      <c r="S231" s="75">
        <v>0</v>
      </c>
      <c r="T231" s="126">
        <v>0</v>
      </c>
    </row>
    <row r="232" spans="1:20" s="17" customFormat="1" ht="15.75">
      <c r="A232" s="73" t="s">
        <v>47</v>
      </c>
      <c r="B232" s="112" t="s">
        <v>55</v>
      </c>
      <c r="C232" s="76" t="s">
        <v>15</v>
      </c>
      <c r="D232" s="76"/>
      <c r="E232" s="76"/>
      <c r="F232" s="42"/>
      <c r="G232" s="76"/>
      <c r="H232" s="76"/>
      <c r="I232" s="76"/>
      <c r="J232" s="76"/>
      <c r="K232" s="76"/>
      <c r="L232" s="76"/>
      <c r="M232" s="76"/>
      <c r="N232" s="42"/>
      <c r="O232" s="46"/>
      <c r="P232" s="74">
        <v>2</v>
      </c>
      <c r="Q232" s="74">
        <f>R232-P232</f>
        <v>-2</v>
      </c>
      <c r="R232" s="42">
        <v>0</v>
      </c>
      <c r="S232" s="75">
        <v>0</v>
      </c>
      <c r="T232" s="126">
        <v>0</v>
      </c>
    </row>
    <row r="233" spans="1:20" s="17" customFormat="1" ht="15.75">
      <c r="A233" s="73" t="s">
        <v>47</v>
      </c>
      <c r="B233" s="112" t="s">
        <v>37</v>
      </c>
      <c r="C233" s="76" t="s">
        <v>12</v>
      </c>
      <c r="D233" s="76"/>
      <c r="E233" s="76"/>
      <c r="F233" s="42"/>
      <c r="G233" s="76"/>
      <c r="H233" s="76"/>
      <c r="I233" s="76"/>
      <c r="J233" s="76"/>
      <c r="K233" s="76"/>
      <c r="L233" s="76"/>
      <c r="M233" s="76"/>
      <c r="N233" s="42"/>
      <c r="O233" s="46"/>
      <c r="P233" s="74">
        <v>1</v>
      </c>
      <c r="Q233" s="74">
        <f>R233-P233</f>
        <v>-1</v>
      </c>
      <c r="R233" s="42">
        <v>0</v>
      </c>
      <c r="S233" s="75">
        <v>0</v>
      </c>
      <c r="T233" s="126">
        <v>0</v>
      </c>
    </row>
    <row r="234" spans="1:20" s="18" customFormat="1" ht="18.75">
      <c r="A234" s="138" t="s">
        <v>49</v>
      </c>
      <c r="B234" s="139"/>
      <c r="C234" s="140"/>
      <c r="D234" s="67">
        <f>SUM(D231)</f>
        <v>0</v>
      </c>
      <c r="E234" s="67">
        <f aca="true" t="shared" si="79" ref="E234:M234">SUM(E231)</f>
        <v>0</v>
      </c>
      <c r="F234" s="67">
        <f t="shared" si="79"/>
        <v>0</v>
      </c>
      <c r="G234" s="67">
        <f t="shared" si="79"/>
        <v>0</v>
      </c>
      <c r="H234" s="67">
        <f t="shared" si="79"/>
        <v>0</v>
      </c>
      <c r="I234" s="67">
        <f t="shared" si="79"/>
        <v>0</v>
      </c>
      <c r="J234" s="67">
        <f t="shared" si="79"/>
        <v>0</v>
      </c>
      <c r="K234" s="67">
        <f t="shared" si="79"/>
        <v>0</v>
      </c>
      <c r="L234" s="67">
        <f t="shared" si="79"/>
        <v>0</v>
      </c>
      <c r="M234" s="67">
        <f t="shared" si="79"/>
        <v>0</v>
      </c>
      <c r="N234" s="40">
        <f>SUM(N231)</f>
        <v>36</v>
      </c>
      <c r="O234" s="40"/>
      <c r="P234" s="40">
        <f>SUM(P230:P233)</f>
        <v>3</v>
      </c>
      <c r="Q234" s="40">
        <f>SUM(Q230:Q233)</f>
        <v>-3</v>
      </c>
      <c r="R234" s="40">
        <f>SUM(R230:R233)</f>
        <v>0</v>
      </c>
      <c r="S234" s="40">
        <f>SUM(S230:S233)</f>
        <v>0</v>
      </c>
      <c r="T234" s="127">
        <v>0</v>
      </c>
    </row>
    <row r="235" spans="1:20" ht="19.5" customHeight="1">
      <c r="A235" s="147" t="s">
        <v>98</v>
      </c>
      <c r="B235" s="148"/>
      <c r="C235" s="14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78"/>
      <c r="O235" s="79"/>
      <c r="P235" s="78"/>
      <c r="Q235" s="78"/>
      <c r="R235" s="78"/>
      <c r="S235" s="80"/>
      <c r="T235" s="128"/>
    </row>
    <row r="236" spans="1:20" s="3" customFormat="1" ht="19.5" customHeight="1" hidden="1">
      <c r="A236" s="51" t="s">
        <v>99</v>
      </c>
      <c r="B236" s="107">
        <v>210</v>
      </c>
      <c r="C236" s="52" t="s">
        <v>30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65">
        <f>SUM(N237:N239)</f>
        <v>0</v>
      </c>
      <c r="O236" s="49"/>
      <c r="P236" s="42"/>
      <c r="Q236" s="42"/>
      <c r="R236" s="42"/>
      <c r="S236" s="43"/>
      <c r="T236" s="126" t="e">
        <f aca="true" t="shared" si="80" ref="T236:T280">SUM(S236/R236*100)</f>
        <v>#DIV/0!</v>
      </c>
    </row>
    <row r="237" spans="1:20" s="3" customFormat="1" ht="15.75" hidden="1">
      <c r="A237" s="44" t="s">
        <v>99</v>
      </c>
      <c r="B237" s="108">
        <v>211</v>
      </c>
      <c r="C237" s="45" t="s">
        <v>1</v>
      </c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2"/>
      <c r="O237" s="46"/>
      <c r="P237" s="42"/>
      <c r="Q237" s="42"/>
      <c r="R237" s="42"/>
      <c r="S237" s="43"/>
      <c r="T237" s="126" t="e">
        <f t="shared" si="80"/>
        <v>#DIV/0!</v>
      </c>
    </row>
    <row r="238" spans="1:20" s="19" customFormat="1" ht="15.75" customHeight="1" hidden="1">
      <c r="A238" s="44" t="s">
        <v>99</v>
      </c>
      <c r="B238" s="108">
        <v>212</v>
      </c>
      <c r="C238" s="84" t="s">
        <v>2</v>
      </c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42"/>
      <c r="O238" s="46"/>
      <c r="P238" s="81"/>
      <c r="Q238" s="81"/>
      <c r="R238" s="81"/>
      <c r="S238" s="82"/>
      <c r="T238" s="126" t="e">
        <f t="shared" si="80"/>
        <v>#DIV/0!</v>
      </c>
    </row>
    <row r="239" spans="1:20" s="3" customFormat="1" ht="15.75" hidden="1">
      <c r="A239" s="44" t="s">
        <v>99</v>
      </c>
      <c r="B239" s="108">
        <v>213</v>
      </c>
      <c r="C239" s="45" t="s">
        <v>3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2"/>
      <c r="O239" s="46"/>
      <c r="P239" s="42"/>
      <c r="Q239" s="42"/>
      <c r="R239" s="42"/>
      <c r="S239" s="43"/>
      <c r="T239" s="126" t="e">
        <f t="shared" si="80"/>
        <v>#DIV/0!</v>
      </c>
    </row>
    <row r="240" spans="1:20" s="3" customFormat="1" ht="15.75" hidden="1">
      <c r="A240" s="51" t="s">
        <v>99</v>
      </c>
      <c r="B240" s="107">
        <v>220</v>
      </c>
      <c r="C240" s="52" t="s">
        <v>4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>
        <f>SUM(N241:N246)</f>
        <v>0</v>
      </c>
      <c r="O240" s="49"/>
      <c r="P240" s="53">
        <v>0</v>
      </c>
      <c r="Q240" s="53">
        <f>SUM(Q242:Q246)</f>
        <v>0</v>
      </c>
      <c r="R240" s="53">
        <v>0</v>
      </c>
      <c r="S240" s="54">
        <f>SUM(S242:S246)</f>
        <v>0</v>
      </c>
      <c r="T240" s="126" t="e">
        <f t="shared" si="80"/>
        <v>#DIV/0!</v>
      </c>
    </row>
    <row r="241" spans="1:20" s="3" customFormat="1" ht="15.75" hidden="1">
      <c r="A241" s="44" t="s">
        <v>99</v>
      </c>
      <c r="B241" s="108">
        <v>221</v>
      </c>
      <c r="C241" s="45" t="s">
        <v>5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2"/>
      <c r="O241" s="46"/>
      <c r="P241" s="42"/>
      <c r="Q241" s="42"/>
      <c r="R241" s="42"/>
      <c r="S241" s="43"/>
      <c r="T241" s="126">
        <v>0</v>
      </c>
    </row>
    <row r="242" spans="1:20" s="19" customFormat="1" ht="14.25" customHeight="1" hidden="1">
      <c r="A242" s="44" t="s">
        <v>99</v>
      </c>
      <c r="B242" s="108">
        <v>222</v>
      </c>
      <c r="C242" s="45" t="s">
        <v>6</v>
      </c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2"/>
      <c r="O242" s="46"/>
      <c r="P242" s="74">
        <v>0</v>
      </c>
      <c r="Q242" s="81">
        <v>0</v>
      </c>
      <c r="R242" s="42">
        <f>SUM(P242+Q242)</f>
        <v>0</v>
      </c>
      <c r="S242" s="82"/>
      <c r="T242" s="126">
        <v>0</v>
      </c>
    </row>
    <row r="243" spans="1:20" s="3" customFormat="1" ht="14.25" customHeight="1" hidden="1">
      <c r="A243" s="44" t="s">
        <v>99</v>
      </c>
      <c r="B243" s="108">
        <v>223</v>
      </c>
      <c r="C243" s="45" t="s">
        <v>7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2"/>
      <c r="O243" s="46"/>
      <c r="P243" s="42"/>
      <c r="Q243" s="42"/>
      <c r="R243" s="42">
        <f>SUM(P243+Q243)</f>
        <v>0</v>
      </c>
      <c r="S243" s="43"/>
      <c r="T243" s="126" t="e">
        <f t="shared" si="80"/>
        <v>#DIV/0!</v>
      </c>
    </row>
    <row r="244" spans="1:20" s="3" customFormat="1" ht="14.25" customHeight="1" hidden="1">
      <c r="A244" s="44" t="s">
        <v>99</v>
      </c>
      <c r="B244" s="108">
        <v>224</v>
      </c>
      <c r="C244" s="45" t="s">
        <v>8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2"/>
      <c r="O244" s="46"/>
      <c r="P244" s="42"/>
      <c r="Q244" s="42"/>
      <c r="R244" s="42">
        <f>SUM(P244+Q244)</f>
        <v>0</v>
      </c>
      <c r="S244" s="43"/>
      <c r="T244" s="126" t="e">
        <f t="shared" si="80"/>
        <v>#DIV/0!</v>
      </c>
    </row>
    <row r="245" spans="1:20" s="3" customFormat="1" ht="14.25" customHeight="1">
      <c r="A245" s="44" t="s">
        <v>99</v>
      </c>
      <c r="B245" s="108">
        <v>225</v>
      </c>
      <c r="C245" s="45" t="s">
        <v>9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2"/>
      <c r="O245" s="46"/>
      <c r="P245" s="42">
        <v>0</v>
      </c>
      <c r="Q245" s="42">
        <f aca="true" t="shared" si="81" ref="Q245:Q250">R245-P245</f>
        <v>0</v>
      </c>
      <c r="R245" s="42">
        <v>0</v>
      </c>
      <c r="S245" s="43">
        <v>0</v>
      </c>
      <c r="T245" s="126">
        <v>0</v>
      </c>
    </row>
    <row r="246" spans="1:20" s="19" customFormat="1" ht="14.25" customHeight="1">
      <c r="A246" s="44" t="s">
        <v>99</v>
      </c>
      <c r="B246" s="108">
        <v>226</v>
      </c>
      <c r="C246" s="42" t="s">
        <v>10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6"/>
      <c r="P246" s="74">
        <v>0</v>
      </c>
      <c r="Q246" s="42">
        <f t="shared" si="81"/>
        <v>0</v>
      </c>
      <c r="R246" s="42">
        <v>0</v>
      </c>
      <c r="S246" s="82">
        <v>0</v>
      </c>
      <c r="T246" s="126">
        <v>0</v>
      </c>
    </row>
    <row r="247" spans="1:20" s="2" customFormat="1" ht="14.25" customHeight="1">
      <c r="A247" s="51" t="s">
        <v>99</v>
      </c>
      <c r="B247" s="107">
        <v>290</v>
      </c>
      <c r="C247" s="92" t="s">
        <v>12</v>
      </c>
      <c r="D247" s="92"/>
      <c r="E247" s="92"/>
      <c r="F247" s="53">
        <f>SUM(G247:L247)</f>
        <v>0</v>
      </c>
      <c r="G247" s="92"/>
      <c r="H247" s="92"/>
      <c r="I247" s="92"/>
      <c r="J247" s="92"/>
      <c r="K247" s="92"/>
      <c r="L247" s="92"/>
      <c r="M247" s="92"/>
      <c r="N247" s="53">
        <v>10</v>
      </c>
      <c r="O247" s="49">
        <f>SUM(P247:T247)</f>
        <v>0</v>
      </c>
      <c r="P247" s="53">
        <v>1</v>
      </c>
      <c r="Q247" s="53">
        <f t="shared" si="81"/>
        <v>-1</v>
      </c>
      <c r="R247" s="53">
        <v>0</v>
      </c>
      <c r="S247" s="54">
        <v>0</v>
      </c>
      <c r="T247" s="126">
        <v>0</v>
      </c>
    </row>
    <row r="248" spans="1:20" s="2" customFormat="1" ht="14.25" customHeight="1">
      <c r="A248" s="51" t="s">
        <v>99</v>
      </c>
      <c r="B248" s="107">
        <v>300</v>
      </c>
      <c r="C248" s="52" t="s">
        <v>13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3">
        <f>SUM(N249:N250)</f>
        <v>0</v>
      </c>
      <c r="O248" s="49"/>
      <c r="P248" s="53">
        <v>0</v>
      </c>
      <c r="Q248" s="53">
        <f t="shared" si="81"/>
        <v>0</v>
      </c>
      <c r="R248" s="53">
        <v>0</v>
      </c>
      <c r="S248" s="54">
        <f>SUM(S249:S250)</f>
        <v>0</v>
      </c>
      <c r="T248" s="126">
        <v>0</v>
      </c>
    </row>
    <row r="249" spans="1:20" s="3" customFormat="1" ht="14.25" customHeight="1">
      <c r="A249" s="44" t="s">
        <v>99</v>
      </c>
      <c r="B249" s="108">
        <v>310</v>
      </c>
      <c r="C249" s="42" t="s">
        <v>14</v>
      </c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6"/>
      <c r="P249" s="42">
        <v>0</v>
      </c>
      <c r="Q249" s="42">
        <f t="shared" si="81"/>
        <v>0</v>
      </c>
      <c r="R249" s="42">
        <v>0</v>
      </c>
      <c r="S249" s="43">
        <v>0</v>
      </c>
      <c r="T249" s="126">
        <v>0</v>
      </c>
    </row>
    <row r="250" spans="1:20" s="3" customFormat="1" ht="14.25" customHeight="1">
      <c r="A250" s="44" t="s">
        <v>99</v>
      </c>
      <c r="B250" s="108">
        <v>340</v>
      </c>
      <c r="C250" s="42" t="s">
        <v>15</v>
      </c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6"/>
      <c r="P250" s="42">
        <v>0</v>
      </c>
      <c r="Q250" s="42">
        <f t="shared" si="81"/>
        <v>0</v>
      </c>
      <c r="R250" s="42">
        <v>0</v>
      </c>
      <c r="S250" s="43">
        <v>0</v>
      </c>
      <c r="T250" s="126">
        <v>0</v>
      </c>
    </row>
    <row r="251" spans="1:20" s="10" customFormat="1" ht="18.75">
      <c r="A251" s="138" t="s">
        <v>34</v>
      </c>
      <c r="B251" s="139"/>
      <c r="C251" s="140"/>
      <c r="D251" s="67">
        <f>SUM(D247)</f>
        <v>0</v>
      </c>
      <c r="E251" s="67">
        <f aca="true" t="shared" si="82" ref="E251:M251">SUM(E247)</f>
        <v>0</v>
      </c>
      <c r="F251" s="67">
        <f t="shared" si="82"/>
        <v>0</v>
      </c>
      <c r="G251" s="67">
        <f t="shared" si="82"/>
        <v>0</v>
      </c>
      <c r="H251" s="67">
        <f t="shared" si="82"/>
        <v>0</v>
      </c>
      <c r="I251" s="67">
        <f t="shared" si="82"/>
        <v>0</v>
      </c>
      <c r="J251" s="67">
        <f t="shared" si="82"/>
        <v>0</v>
      </c>
      <c r="K251" s="67">
        <f t="shared" si="82"/>
        <v>0</v>
      </c>
      <c r="L251" s="67">
        <f t="shared" si="82"/>
        <v>0</v>
      </c>
      <c r="M251" s="67">
        <f t="shared" si="82"/>
        <v>0</v>
      </c>
      <c r="N251" s="40">
        <f>SUM(N236,N240,N247,N248)</f>
        <v>10</v>
      </c>
      <c r="O251" s="40">
        <f>SUM(O236,O240,O247,O248)</f>
        <v>0</v>
      </c>
      <c r="P251" s="40">
        <f>SUM(P248,P247,P240,P245,P246,P249,P250)</f>
        <v>1</v>
      </c>
      <c r="Q251" s="40">
        <f>R251-P251</f>
        <v>-1</v>
      </c>
      <c r="R251" s="40">
        <f>SUM(R248,R247,R240,R249,R250,R245,R246,V249)</f>
        <v>0</v>
      </c>
      <c r="S251" s="41">
        <f>SUM(S248,S247,S240)</f>
        <v>0</v>
      </c>
      <c r="T251" s="127">
        <v>0</v>
      </c>
    </row>
    <row r="252" spans="1:20" s="16" customFormat="1" ht="18.75" hidden="1">
      <c r="A252" s="141" t="s">
        <v>46</v>
      </c>
      <c r="B252" s="142"/>
      <c r="C252" s="143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70"/>
      <c r="O252" s="40"/>
      <c r="P252" s="93"/>
      <c r="Q252" s="93"/>
      <c r="R252" s="93"/>
      <c r="S252" s="94"/>
      <c r="T252" s="126" t="e">
        <f t="shared" si="80"/>
        <v>#DIV/0!</v>
      </c>
    </row>
    <row r="253" spans="1:20" s="17" customFormat="1" ht="15.75" hidden="1">
      <c r="A253" s="73" t="s">
        <v>47</v>
      </c>
      <c r="B253" s="112" t="s">
        <v>48</v>
      </c>
      <c r="C253" s="76" t="s">
        <v>75</v>
      </c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42"/>
      <c r="O253" s="46"/>
      <c r="P253" s="74"/>
      <c r="Q253" s="74"/>
      <c r="R253" s="74"/>
      <c r="S253" s="75"/>
      <c r="T253" s="126" t="e">
        <f t="shared" si="80"/>
        <v>#DIV/0!</v>
      </c>
    </row>
    <row r="254" spans="1:20" s="17" customFormat="1" ht="15.75" hidden="1">
      <c r="A254" s="73" t="s">
        <v>47</v>
      </c>
      <c r="B254" s="112" t="s">
        <v>37</v>
      </c>
      <c r="C254" s="76" t="s">
        <v>75</v>
      </c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42"/>
      <c r="O254" s="46"/>
      <c r="P254" s="74"/>
      <c r="Q254" s="74"/>
      <c r="R254" s="74"/>
      <c r="S254" s="75"/>
      <c r="T254" s="126" t="e">
        <f t="shared" si="80"/>
        <v>#DIV/0!</v>
      </c>
    </row>
    <row r="255" spans="1:20" s="17" customFormat="1" ht="15.75" hidden="1">
      <c r="A255" s="73" t="s">
        <v>47</v>
      </c>
      <c r="B255" s="112" t="s">
        <v>55</v>
      </c>
      <c r="C255" s="76" t="s">
        <v>75</v>
      </c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42"/>
      <c r="O255" s="46"/>
      <c r="P255" s="74"/>
      <c r="Q255" s="74"/>
      <c r="R255" s="74"/>
      <c r="S255" s="75"/>
      <c r="T255" s="126" t="e">
        <f t="shared" si="80"/>
        <v>#DIV/0!</v>
      </c>
    </row>
    <row r="256" spans="1:20" s="17" customFormat="1" ht="15.75" hidden="1">
      <c r="A256" s="73" t="s">
        <v>74</v>
      </c>
      <c r="B256" s="112" t="s">
        <v>48</v>
      </c>
      <c r="C256" s="76" t="s">
        <v>76</v>
      </c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42"/>
      <c r="O256" s="46"/>
      <c r="P256" s="74"/>
      <c r="Q256" s="74"/>
      <c r="R256" s="74"/>
      <c r="S256" s="75"/>
      <c r="T256" s="126" t="e">
        <f t="shared" si="80"/>
        <v>#DIV/0!</v>
      </c>
    </row>
    <row r="257" spans="1:20" s="17" customFormat="1" ht="15.75" hidden="1">
      <c r="A257" s="73" t="s">
        <v>74</v>
      </c>
      <c r="B257" s="112" t="s">
        <v>37</v>
      </c>
      <c r="C257" s="76" t="s">
        <v>76</v>
      </c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42"/>
      <c r="O257" s="46"/>
      <c r="P257" s="74"/>
      <c r="Q257" s="74"/>
      <c r="R257" s="74"/>
      <c r="S257" s="75"/>
      <c r="T257" s="126" t="e">
        <f t="shared" si="80"/>
        <v>#DIV/0!</v>
      </c>
    </row>
    <row r="258" spans="1:20" s="17" customFormat="1" ht="15.75" hidden="1">
      <c r="A258" s="73" t="s">
        <v>74</v>
      </c>
      <c r="B258" s="112" t="s">
        <v>55</v>
      </c>
      <c r="C258" s="76" t="s">
        <v>76</v>
      </c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42"/>
      <c r="O258" s="46"/>
      <c r="P258" s="74"/>
      <c r="Q258" s="74"/>
      <c r="R258" s="74"/>
      <c r="S258" s="75"/>
      <c r="T258" s="126" t="e">
        <f t="shared" si="80"/>
        <v>#DIV/0!</v>
      </c>
    </row>
    <row r="259" spans="1:20" s="18" customFormat="1" ht="18.75" hidden="1">
      <c r="A259" s="138" t="s">
        <v>141</v>
      </c>
      <c r="B259" s="139"/>
      <c r="C259" s="140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40">
        <f>SUM(N253:N258)</f>
        <v>0</v>
      </c>
      <c r="O259" s="40"/>
      <c r="P259" s="95"/>
      <c r="Q259" s="95"/>
      <c r="R259" s="95"/>
      <c r="S259" s="96"/>
      <c r="T259" s="126" t="e">
        <f t="shared" si="80"/>
        <v>#DIV/0!</v>
      </c>
    </row>
    <row r="260" spans="1:20" ht="19.5" customHeight="1">
      <c r="A260" s="63" t="s">
        <v>100</v>
      </c>
      <c r="B260" s="113" t="s">
        <v>138</v>
      </c>
      <c r="C260" s="78" t="s">
        <v>139</v>
      </c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9"/>
      <c r="P260" s="78"/>
      <c r="Q260" s="78"/>
      <c r="R260" s="78"/>
      <c r="S260" s="80"/>
      <c r="T260" s="128"/>
    </row>
    <row r="261" spans="1:20" s="3" customFormat="1" ht="18.75" customHeight="1">
      <c r="A261" s="44" t="s">
        <v>137</v>
      </c>
      <c r="B261" s="108">
        <v>231</v>
      </c>
      <c r="C261" s="45" t="s">
        <v>11</v>
      </c>
      <c r="D261" s="45">
        <v>533</v>
      </c>
      <c r="E261" s="45">
        <v>435</v>
      </c>
      <c r="F261" s="42">
        <f>SUM(G261:L261)</f>
        <v>533</v>
      </c>
      <c r="G261" s="45"/>
      <c r="H261" s="45"/>
      <c r="I261" s="45"/>
      <c r="J261" s="45">
        <v>373</v>
      </c>
      <c r="K261" s="45"/>
      <c r="L261" s="45">
        <v>160</v>
      </c>
      <c r="M261" s="45"/>
      <c r="N261" s="42">
        <v>375</v>
      </c>
      <c r="O261" s="46">
        <f>SUM(P261:T261)</f>
        <v>0</v>
      </c>
      <c r="P261" s="42">
        <v>1</v>
      </c>
      <c r="Q261" s="42">
        <f>R261-P261</f>
        <v>-1</v>
      </c>
      <c r="R261" s="42">
        <v>0</v>
      </c>
      <c r="S261" s="43">
        <v>0</v>
      </c>
      <c r="T261" s="126">
        <v>0</v>
      </c>
    </row>
    <row r="262" spans="1:20" s="10" customFormat="1" ht="18.75">
      <c r="A262" s="138" t="s">
        <v>141</v>
      </c>
      <c r="B262" s="139"/>
      <c r="C262" s="140"/>
      <c r="D262" s="67">
        <f>SUM(D261)</f>
        <v>533</v>
      </c>
      <c r="E262" s="67">
        <f aca="true" t="shared" si="83" ref="E262:M262">SUM(E261)</f>
        <v>435</v>
      </c>
      <c r="F262" s="67">
        <f t="shared" si="83"/>
        <v>533</v>
      </c>
      <c r="G262" s="67">
        <f t="shared" si="83"/>
        <v>0</v>
      </c>
      <c r="H262" s="67">
        <f t="shared" si="83"/>
        <v>0</v>
      </c>
      <c r="I262" s="67">
        <f t="shared" si="83"/>
        <v>0</v>
      </c>
      <c r="J262" s="67">
        <f t="shared" si="83"/>
        <v>373</v>
      </c>
      <c r="K262" s="67">
        <f t="shared" si="83"/>
        <v>0</v>
      </c>
      <c r="L262" s="67">
        <f t="shared" si="83"/>
        <v>160</v>
      </c>
      <c r="M262" s="67">
        <f t="shared" si="83"/>
        <v>0</v>
      </c>
      <c r="N262" s="40">
        <f aca="true" t="shared" si="84" ref="N262:S262">SUM(N260:N261)</f>
        <v>375</v>
      </c>
      <c r="O262" s="40">
        <f t="shared" si="84"/>
        <v>0</v>
      </c>
      <c r="P262" s="40">
        <f t="shared" si="84"/>
        <v>1</v>
      </c>
      <c r="Q262" s="40">
        <f t="shared" si="84"/>
        <v>-1</v>
      </c>
      <c r="R262" s="40">
        <f t="shared" si="84"/>
        <v>0</v>
      </c>
      <c r="S262" s="41">
        <f t="shared" si="84"/>
        <v>0</v>
      </c>
      <c r="T262" s="127">
        <v>0</v>
      </c>
    </row>
    <row r="263" spans="1:20" s="9" customFormat="1" ht="22.5" customHeight="1">
      <c r="A263" s="97"/>
      <c r="B263" s="115"/>
      <c r="C263" s="70" t="s">
        <v>40</v>
      </c>
      <c r="D263" s="70">
        <f aca="true" t="shared" si="85" ref="D263:N263">SUM(D98,D114,D188,D201,D251,D259,D262,D141,D126,D228,D193,D234)</f>
        <v>6567</v>
      </c>
      <c r="E263" s="70">
        <f t="shared" si="85"/>
        <v>4472</v>
      </c>
      <c r="F263" s="70">
        <f t="shared" si="85"/>
        <v>6158</v>
      </c>
      <c r="G263" s="70">
        <f t="shared" si="85"/>
        <v>940</v>
      </c>
      <c r="H263" s="70">
        <f t="shared" si="85"/>
        <v>2122</v>
      </c>
      <c r="I263" s="70">
        <f t="shared" si="85"/>
        <v>1759</v>
      </c>
      <c r="J263" s="70">
        <f t="shared" si="85"/>
        <v>518</v>
      </c>
      <c r="K263" s="70">
        <f t="shared" si="85"/>
        <v>192</v>
      </c>
      <c r="L263" s="70">
        <f t="shared" si="85"/>
        <v>627</v>
      </c>
      <c r="M263" s="70">
        <f t="shared" si="85"/>
        <v>0</v>
      </c>
      <c r="N263" s="70" t="e">
        <f t="shared" si="85"/>
        <v>#REF!</v>
      </c>
      <c r="O263" s="40" t="e">
        <f>SUM(O98,O114,O188,O201,O251,O259,O262,O141,O126,O228,O193)</f>
        <v>#DIV/0!</v>
      </c>
      <c r="P263" s="70">
        <f>SUM(P98,P114,P188,P201,P251,P259,P262,P141,P126,P228,P193,P234)</f>
        <v>17725.1</v>
      </c>
      <c r="Q263" s="70">
        <v>1168.3</v>
      </c>
      <c r="R263" s="70">
        <v>18893.4</v>
      </c>
      <c r="S263" s="98">
        <f>S98+S114+S126+S141+S188+S201+S228+S234+S251+S262</f>
        <v>17271.9</v>
      </c>
      <c r="T263" s="131">
        <f t="shared" si="80"/>
        <v>91.41763790530027</v>
      </c>
    </row>
    <row r="264" spans="1:20" s="3" customFormat="1" ht="17.25" customHeight="1">
      <c r="A264" s="99"/>
      <c r="B264" s="108">
        <v>211</v>
      </c>
      <c r="C264" s="45" t="s">
        <v>1</v>
      </c>
      <c r="D264" s="45">
        <f aca="true" t="shared" si="86" ref="D264:M264">SUM(D9,D101,D204)</f>
        <v>2992</v>
      </c>
      <c r="E264" s="45">
        <f t="shared" si="86"/>
        <v>2509</v>
      </c>
      <c r="F264" s="45">
        <f t="shared" si="86"/>
        <v>3269</v>
      </c>
      <c r="G264" s="45">
        <f t="shared" si="86"/>
        <v>0</v>
      </c>
      <c r="H264" s="45">
        <f t="shared" si="86"/>
        <v>1611</v>
      </c>
      <c r="I264" s="45">
        <f t="shared" si="86"/>
        <v>1516</v>
      </c>
      <c r="J264" s="45">
        <f t="shared" si="86"/>
        <v>0</v>
      </c>
      <c r="K264" s="45">
        <f t="shared" si="86"/>
        <v>142</v>
      </c>
      <c r="L264" s="45">
        <f t="shared" si="86"/>
        <v>0</v>
      </c>
      <c r="M264" s="45">
        <f t="shared" si="86"/>
        <v>0</v>
      </c>
      <c r="N264" s="42">
        <f>SUM(N28,N33,N50,N101,N204,N237,N75)</f>
        <v>4926</v>
      </c>
      <c r="O264" s="46">
        <f>SUM(O28,O33,O50,O101,O204,O237,O75)</f>
        <v>23177.563094128614</v>
      </c>
      <c r="P264" s="42">
        <f>SUM(P28,P33,P50,P101,P204,P237,P75,P128,P224)</f>
        <v>6638.6</v>
      </c>
      <c r="Q264" s="42">
        <f>R264-P264</f>
        <v>977.8999999999996</v>
      </c>
      <c r="R264" s="42">
        <v>7616.5</v>
      </c>
      <c r="S264" s="43">
        <f>SUM(S28,S33,S50,S101,S204,S237,S75,S128,S224)</f>
        <v>7605.400000000001</v>
      </c>
      <c r="T264" s="126">
        <f t="shared" si="80"/>
        <v>99.85426376944791</v>
      </c>
    </row>
    <row r="265" spans="1:20" s="3" customFormat="1" ht="15.75">
      <c r="A265" s="99"/>
      <c r="B265" s="108">
        <v>212</v>
      </c>
      <c r="C265" s="45" t="s">
        <v>2</v>
      </c>
      <c r="D265" s="45">
        <f aca="true" t="shared" si="87" ref="D265:M265">SUM(D10,D102,D207)</f>
        <v>74</v>
      </c>
      <c r="E265" s="45">
        <f t="shared" si="87"/>
        <v>22</v>
      </c>
      <c r="F265" s="45">
        <f t="shared" si="87"/>
        <v>22</v>
      </c>
      <c r="G265" s="45">
        <f t="shared" si="87"/>
        <v>11</v>
      </c>
      <c r="H265" s="45">
        <f t="shared" si="87"/>
        <v>0</v>
      </c>
      <c r="I265" s="45">
        <f t="shared" si="87"/>
        <v>0</v>
      </c>
      <c r="J265" s="45">
        <f t="shared" si="87"/>
        <v>0</v>
      </c>
      <c r="K265" s="45">
        <f t="shared" si="87"/>
        <v>11</v>
      </c>
      <c r="L265" s="45">
        <f t="shared" si="87"/>
        <v>0</v>
      </c>
      <c r="M265" s="45">
        <f t="shared" si="87"/>
        <v>0</v>
      </c>
      <c r="N265" s="42">
        <f>SUM(N53,N102,N238,N207,N76,N34,N195)</f>
        <v>81</v>
      </c>
      <c r="O265" s="46" t="e">
        <f>SUM(O53,O102,O238,O207,O76,O34,O195)</f>
        <v>#DIV/0!</v>
      </c>
      <c r="P265" s="42">
        <f>SUM(P53,P102,P238,P207,P76,P34,P195,)</f>
        <v>2</v>
      </c>
      <c r="Q265" s="42">
        <f aca="true" t="shared" si="88" ref="Q265:Q279">R265-P265</f>
        <v>-2</v>
      </c>
      <c r="R265" s="42">
        <v>0</v>
      </c>
      <c r="S265" s="43">
        <f>SUM(S53,S102,S238,S207,S76,S34,S195,X248,X234,S225)</f>
        <v>0</v>
      </c>
      <c r="T265" s="126">
        <v>0</v>
      </c>
    </row>
    <row r="266" spans="1:20" s="3" customFormat="1" ht="15.75">
      <c r="A266" s="99"/>
      <c r="B266" s="108">
        <v>213</v>
      </c>
      <c r="C266" s="45" t="s">
        <v>3</v>
      </c>
      <c r="D266" s="45">
        <f aca="true" t="shared" si="89" ref="D266:M266">SUM(D11,D103,D208)</f>
        <v>1321</v>
      </c>
      <c r="E266" s="45">
        <f t="shared" si="89"/>
        <v>502</v>
      </c>
      <c r="F266" s="45">
        <f t="shared" si="89"/>
        <v>790</v>
      </c>
      <c r="G266" s="45">
        <f t="shared" si="89"/>
        <v>0</v>
      </c>
      <c r="H266" s="45">
        <f t="shared" si="89"/>
        <v>511</v>
      </c>
      <c r="I266" s="45">
        <f t="shared" si="89"/>
        <v>243</v>
      </c>
      <c r="J266" s="45">
        <f t="shared" si="89"/>
        <v>0</v>
      </c>
      <c r="K266" s="45">
        <f t="shared" si="89"/>
        <v>36</v>
      </c>
      <c r="L266" s="45">
        <f t="shared" si="89"/>
        <v>0</v>
      </c>
      <c r="M266" s="45">
        <f t="shared" si="89"/>
        <v>0</v>
      </c>
      <c r="N266" s="42">
        <f>SUM(N29,N35,N54,N103,N208,N239,N77)</f>
        <v>1685</v>
      </c>
      <c r="O266" s="46">
        <f>SUM(O29,O35,O54,O103,O208,O239,O77)</f>
        <v>7610.385939604713</v>
      </c>
      <c r="P266" s="42">
        <f>SUM(P29,P35,P54,P103,P208,P239,P77,P129,V247,P226)</f>
        <v>2030.7000000000003</v>
      </c>
      <c r="Q266" s="42">
        <f t="shared" si="88"/>
        <v>367.7999999999997</v>
      </c>
      <c r="R266" s="42">
        <f>SUM(R29,R35,R54,R103,R208,R239,R77,R129,R226)</f>
        <v>2398.5</v>
      </c>
      <c r="S266" s="43">
        <f>SUM(S29,S35,S54,S103,S208,S239,S77,S129,S226)</f>
        <v>2375.2</v>
      </c>
      <c r="T266" s="126">
        <f t="shared" si="80"/>
        <v>99.0285595163644</v>
      </c>
    </row>
    <row r="267" spans="1:20" s="3" customFormat="1" ht="15.75">
      <c r="A267" s="99"/>
      <c r="B267" s="108">
        <v>221</v>
      </c>
      <c r="C267" s="45" t="s">
        <v>5</v>
      </c>
      <c r="D267" s="45">
        <f aca="true" t="shared" si="90" ref="D267:M267">SUM(D13,D105)</f>
        <v>31</v>
      </c>
      <c r="E267" s="45">
        <f t="shared" si="90"/>
        <v>20</v>
      </c>
      <c r="F267" s="45">
        <f t="shared" si="90"/>
        <v>27</v>
      </c>
      <c r="G267" s="45">
        <f t="shared" si="90"/>
        <v>27</v>
      </c>
      <c r="H267" s="45">
        <f t="shared" si="90"/>
        <v>0</v>
      </c>
      <c r="I267" s="45">
        <f t="shared" si="90"/>
        <v>0</v>
      </c>
      <c r="J267" s="45">
        <f t="shared" si="90"/>
        <v>0</v>
      </c>
      <c r="K267" s="45">
        <f t="shared" si="90"/>
        <v>0</v>
      </c>
      <c r="L267" s="45">
        <f t="shared" si="90"/>
        <v>0</v>
      </c>
      <c r="M267" s="45">
        <f t="shared" si="90"/>
        <v>0</v>
      </c>
      <c r="N267" s="42">
        <f>SUM(N105,N58,N212,N241,N79,N36)</f>
        <v>46</v>
      </c>
      <c r="O267" s="46">
        <f>SUM(O105,O58,O212,O241,O79,O36)</f>
        <v>309.11806903991373</v>
      </c>
      <c r="P267" s="42">
        <f>SUM(P212,P105,P58)</f>
        <v>73.6</v>
      </c>
      <c r="Q267" s="42">
        <f t="shared" si="88"/>
        <v>-6.699999999999989</v>
      </c>
      <c r="R267" s="42">
        <f>SUM(R212,R105,R58)</f>
        <v>66.9</v>
      </c>
      <c r="S267" s="43">
        <f>SUM(S212,S105,S58)</f>
        <v>66.5</v>
      </c>
      <c r="T267" s="126">
        <f t="shared" si="80"/>
        <v>99.40209267563527</v>
      </c>
    </row>
    <row r="268" spans="1:20" s="3" customFormat="1" ht="15.75">
      <c r="A268" s="99"/>
      <c r="B268" s="108">
        <v>222</v>
      </c>
      <c r="C268" s="45" t="s">
        <v>6</v>
      </c>
      <c r="D268" s="45">
        <f aca="true" t="shared" si="91" ref="D268:M268">SUM(D14,D106)</f>
        <v>9</v>
      </c>
      <c r="E268" s="45">
        <f t="shared" si="91"/>
        <v>2</v>
      </c>
      <c r="F268" s="45">
        <f t="shared" si="91"/>
        <v>3</v>
      </c>
      <c r="G268" s="45">
        <f t="shared" si="91"/>
        <v>3</v>
      </c>
      <c r="H268" s="45">
        <f t="shared" si="91"/>
        <v>0</v>
      </c>
      <c r="I268" s="45">
        <f t="shared" si="91"/>
        <v>0</v>
      </c>
      <c r="J268" s="45">
        <f t="shared" si="91"/>
        <v>0</v>
      </c>
      <c r="K268" s="45">
        <f t="shared" si="91"/>
        <v>0</v>
      </c>
      <c r="L268" s="45">
        <f t="shared" si="91"/>
        <v>0</v>
      </c>
      <c r="M268" s="45">
        <f t="shared" si="91"/>
        <v>0</v>
      </c>
      <c r="N268" s="42">
        <f>SUM(N59,N106,N242,N213,N37,N80,N196,N171,N180)</f>
        <v>15</v>
      </c>
      <c r="O268" s="46" t="e">
        <f>SUM(O106,O14)</f>
        <v>#DIV/0!</v>
      </c>
      <c r="P268" s="42">
        <f>SUM(P59,P106,P242,P213,P37,P80,P196,P171,)</f>
        <v>7</v>
      </c>
      <c r="Q268" s="42">
        <f t="shared" si="88"/>
        <v>-7</v>
      </c>
      <c r="R268" s="42">
        <f>SUM(R213,R106,R59,)</f>
        <v>0</v>
      </c>
      <c r="S268" s="43">
        <f>SUM(S213,S106,S59,)</f>
        <v>0</v>
      </c>
      <c r="T268" s="126">
        <v>0</v>
      </c>
    </row>
    <row r="269" spans="1:20" s="3" customFormat="1" ht="15.75">
      <c r="A269" s="99"/>
      <c r="B269" s="108">
        <v>223</v>
      </c>
      <c r="C269" s="45" t="s">
        <v>7</v>
      </c>
      <c r="D269" s="45">
        <f aca="true" t="shared" si="92" ref="D269:M269">SUM(D15,D107,D214,D165)</f>
        <v>158</v>
      </c>
      <c r="E269" s="45">
        <f t="shared" si="92"/>
        <v>84</v>
      </c>
      <c r="F269" s="45">
        <f t="shared" si="92"/>
        <v>84</v>
      </c>
      <c r="G269" s="45">
        <f t="shared" si="92"/>
        <v>84</v>
      </c>
      <c r="H269" s="45">
        <f t="shared" si="92"/>
        <v>0</v>
      </c>
      <c r="I269" s="45">
        <f t="shared" si="92"/>
        <v>0</v>
      </c>
      <c r="J269" s="45">
        <f t="shared" si="92"/>
        <v>0</v>
      </c>
      <c r="K269" s="45">
        <f t="shared" si="92"/>
        <v>0</v>
      </c>
      <c r="L269" s="45">
        <f t="shared" si="92"/>
        <v>0</v>
      </c>
      <c r="M269" s="45">
        <f t="shared" si="92"/>
        <v>0</v>
      </c>
      <c r="N269" s="42">
        <f>SUM(N60,N107,N165,N214,N243,N81,N38)</f>
        <v>704</v>
      </c>
      <c r="O269" s="46" t="e">
        <f>SUM(O60,O107,O165,O214,O243,O81,O38)</f>
        <v>#DIV/0!</v>
      </c>
      <c r="P269" s="42">
        <f>SUM(P60,P107,P165,P214,P243,P81,P38,P61,P181,P166)</f>
        <v>1577.5</v>
      </c>
      <c r="Q269" s="42">
        <f t="shared" si="88"/>
        <v>226.9000000000001</v>
      </c>
      <c r="R269" s="42">
        <v>1804.4</v>
      </c>
      <c r="S269" s="42">
        <v>1630.1</v>
      </c>
      <c r="T269" s="126">
        <f t="shared" si="80"/>
        <v>90.34027931722454</v>
      </c>
    </row>
    <row r="270" spans="1:20" s="3" customFormat="1" ht="15.75" hidden="1">
      <c r="A270" s="99"/>
      <c r="B270" s="108">
        <v>224</v>
      </c>
      <c r="C270" s="45" t="s">
        <v>8</v>
      </c>
      <c r="D270" s="45">
        <f aca="true" t="shared" si="93" ref="D270:M270">SUM(D16,D108,D215)</f>
        <v>1</v>
      </c>
      <c r="E270" s="45">
        <f t="shared" si="93"/>
        <v>0</v>
      </c>
      <c r="F270" s="45">
        <f t="shared" si="93"/>
        <v>0</v>
      </c>
      <c r="G270" s="45">
        <f t="shared" si="93"/>
        <v>0</v>
      </c>
      <c r="H270" s="45">
        <f t="shared" si="93"/>
        <v>0</v>
      </c>
      <c r="I270" s="45">
        <f t="shared" si="93"/>
        <v>0</v>
      </c>
      <c r="J270" s="45">
        <f t="shared" si="93"/>
        <v>0</v>
      </c>
      <c r="K270" s="45">
        <f t="shared" si="93"/>
        <v>0</v>
      </c>
      <c r="L270" s="45">
        <f t="shared" si="93"/>
        <v>0</v>
      </c>
      <c r="M270" s="45">
        <f t="shared" si="93"/>
        <v>0</v>
      </c>
      <c r="N270" s="42">
        <f aca="true" t="shared" si="94" ref="N270:S270">SUM(N62,N244,N82,N39,N215,N108)</f>
        <v>0</v>
      </c>
      <c r="O270" s="46" t="e">
        <f t="shared" si="94"/>
        <v>#DIV/0!</v>
      </c>
      <c r="P270" s="42">
        <f t="shared" si="94"/>
        <v>0</v>
      </c>
      <c r="Q270" s="42">
        <f t="shared" si="88"/>
        <v>977.8999999999996</v>
      </c>
      <c r="R270" s="42">
        <f t="shared" si="94"/>
        <v>0</v>
      </c>
      <c r="S270" s="43">
        <f t="shared" si="94"/>
        <v>0</v>
      </c>
      <c r="T270" s="126" t="e">
        <f t="shared" si="80"/>
        <v>#DIV/0!</v>
      </c>
    </row>
    <row r="271" spans="1:20" s="3" customFormat="1" ht="15.75">
      <c r="A271" s="99"/>
      <c r="B271" s="108">
        <v>225</v>
      </c>
      <c r="C271" s="45" t="s">
        <v>9</v>
      </c>
      <c r="D271" s="45">
        <f aca="true" t="shared" si="95" ref="D271:M271">SUM(D17,D145,D146,D150,D152,D167,D172,D177,D182,D216)</f>
        <v>172</v>
      </c>
      <c r="E271" s="45">
        <f t="shared" si="95"/>
        <v>54</v>
      </c>
      <c r="F271" s="45">
        <f t="shared" si="95"/>
        <v>356</v>
      </c>
      <c r="G271" s="45">
        <f t="shared" si="95"/>
        <v>356</v>
      </c>
      <c r="H271" s="45">
        <f t="shared" si="95"/>
        <v>0</v>
      </c>
      <c r="I271" s="45">
        <f t="shared" si="95"/>
        <v>0</v>
      </c>
      <c r="J271" s="45">
        <f t="shared" si="95"/>
        <v>0</v>
      </c>
      <c r="K271" s="45">
        <f t="shared" si="95"/>
        <v>0</v>
      </c>
      <c r="L271" s="45">
        <f t="shared" si="95"/>
        <v>0</v>
      </c>
      <c r="M271" s="45">
        <f t="shared" si="95"/>
        <v>0</v>
      </c>
      <c r="N271" s="42">
        <f>SUM(N172,N167,N150,N109,N216,N245,N83,N63,N40,N190,N118,N145:N147,N152,N175,N177,N182)</f>
        <v>1224</v>
      </c>
      <c r="O271" s="46" t="e">
        <f>SUM(O172,O167,O150,O109,O216,O245,O83,O63,O40,O190,O118,O145:O147,O152,O175,O177,O182)</f>
        <v>#DIV/0!</v>
      </c>
      <c r="P271" s="42">
        <f>SUM(P245,P216,P180,P177,P167,P152,P150,P145,P132,P131,P63)</f>
        <v>4429.9</v>
      </c>
      <c r="Q271" s="42">
        <f t="shared" si="88"/>
        <v>-198.59999999999945</v>
      </c>
      <c r="R271" s="42">
        <v>4231.3</v>
      </c>
      <c r="S271" s="42">
        <f>SUM(S216,S180,S177,S167,S152,S150,S143,S132,S131,S63,S245)</f>
        <v>3862</v>
      </c>
      <c r="T271" s="126">
        <f t="shared" si="80"/>
        <v>91.27218585304753</v>
      </c>
    </row>
    <row r="272" spans="1:20" s="3" customFormat="1" ht="15.75">
      <c r="A272" s="99"/>
      <c r="B272" s="108">
        <v>226</v>
      </c>
      <c r="C272" s="45" t="s">
        <v>10</v>
      </c>
      <c r="D272" s="45">
        <f aca="true" t="shared" si="96" ref="D272:M272">SUM(D18,D110,D119,D148,D155,D178,D183,D217,D231)</f>
        <v>173</v>
      </c>
      <c r="E272" s="45">
        <f t="shared" si="96"/>
        <v>132</v>
      </c>
      <c r="F272" s="45">
        <f t="shared" si="96"/>
        <v>158</v>
      </c>
      <c r="G272" s="45">
        <f t="shared" si="96"/>
        <v>158</v>
      </c>
      <c r="H272" s="45">
        <f t="shared" si="96"/>
        <v>0</v>
      </c>
      <c r="I272" s="45">
        <f t="shared" si="96"/>
        <v>0</v>
      </c>
      <c r="J272" s="45">
        <f t="shared" si="96"/>
        <v>0</v>
      </c>
      <c r="K272" s="45">
        <f t="shared" si="96"/>
        <v>0</v>
      </c>
      <c r="L272" s="45">
        <f t="shared" si="96"/>
        <v>0</v>
      </c>
      <c r="M272" s="45">
        <f t="shared" si="96"/>
        <v>0</v>
      </c>
      <c r="N272" s="42">
        <f>SUM(N64,N110,N253,N246,N137,N116,N217,N96,N84,N41,N119,N197,N256,N191,N148,N151,N155,N168,N178,N183,N173,N231)</f>
        <v>155</v>
      </c>
      <c r="O272" s="46" t="e">
        <f>SUM(O64,O110,O253,O246,O137,O116,O217,O96,O84,O41,O119,O197,O256,O191,O148,O151,O155,O168,O178,O183,O173)</f>
        <v>#DIV/0!</v>
      </c>
      <c r="P272" s="42">
        <f>SUM(P246,P231,P217,P197,P183,P168,P161,P160,P133,P123,P110,P64)</f>
        <v>187.5</v>
      </c>
      <c r="Q272" s="42">
        <f t="shared" si="88"/>
        <v>-47</v>
      </c>
      <c r="R272" s="42">
        <f>SUM(R246,R231,R217,R197,R183,R168,R161,R133,R123,R110,R64,R160)</f>
        <v>140.5</v>
      </c>
      <c r="S272" s="42">
        <f>SUM(S246,S231,S217,S197,S183,S168,S161,S133,S123,S110,S64,S160)</f>
        <v>99.4</v>
      </c>
      <c r="T272" s="126">
        <f t="shared" si="80"/>
        <v>70.7473309608541</v>
      </c>
    </row>
    <row r="273" spans="1:20" s="3" customFormat="1" ht="15.75">
      <c r="A273" s="99"/>
      <c r="B273" s="108">
        <v>231</v>
      </c>
      <c r="C273" s="45" t="s">
        <v>11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2">
        <f>SUM(N94)</f>
        <v>0</v>
      </c>
      <c r="O273" s="46">
        <f>SUM(O94)</f>
        <v>0</v>
      </c>
      <c r="P273" s="42">
        <f>SUM(P94,P261)</f>
        <v>1</v>
      </c>
      <c r="Q273" s="42">
        <f t="shared" si="88"/>
        <v>-1</v>
      </c>
      <c r="R273" s="42">
        <f>SUM(R261)</f>
        <v>0</v>
      </c>
      <c r="S273" s="43">
        <f>SUM(S261)</f>
        <v>0</v>
      </c>
      <c r="T273" s="126">
        <v>0</v>
      </c>
    </row>
    <row r="274" spans="1:20" s="3" customFormat="1" ht="15.75" customHeight="1" hidden="1">
      <c r="A274" s="99"/>
      <c r="B274" s="108">
        <v>241</v>
      </c>
      <c r="C274" s="45" t="s">
        <v>73</v>
      </c>
      <c r="D274" s="45">
        <v>0</v>
      </c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2">
        <f>SUM(N128)</f>
        <v>0</v>
      </c>
      <c r="O274" s="46">
        <f>SUM(O128)</f>
        <v>0</v>
      </c>
      <c r="P274" s="42">
        <v>0</v>
      </c>
      <c r="Q274" s="42">
        <f t="shared" si="88"/>
        <v>0</v>
      </c>
      <c r="R274" s="42">
        <v>0</v>
      </c>
      <c r="S274" s="43">
        <v>0</v>
      </c>
      <c r="T274" s="126" t="e">
        <f t="shared" si="80"/>
        <v>#DIV/0!</v>
      </c>
    </row>
    <row r="275" spans="1:20" s="3" customFormat="1" ht="19.5" customHeight="1">
      <c r="A275" s="99"/>
      <c r="B275" s="108">
        <v>251</v>
      </c>
      <c r="C275" s="45" t="s">
        <v>41</v>
      </c>
      <c r="D275" s="45">
        <f>SUM(D261)</f>
        <v>533</v>
      </c>
      <c r="E275" s="45">
        <f aca="true" t="shared" si="97" ref="E275:M275">SUM(E261)</f>
        <v>435</v>
      </c>
      <c r="F275" s="45">
        <f t="shared" si="97"/>
        <v>533</v>
      </c>
      <c r="G275" s="45">
        <f t="shared" si="97"/>
        <v>0</v>
      </c>
      <c r="H275" s="45">
        <f t="shared" si="97"/>
        <v>0</v>
      </c>
      <c r="I275" s="45">
        <f t="shared" si="97"/>
        <v>0</v>
      </c>
      <c r="J275" s="45">
        <f t="shared" si="97"/>
        <v>373</v>
      </c>
      <c r="K275" s="45">
        <f t="shared" si="97"/>
        <v>0</v>
      </c>
      <c r="L275" s="45">
        <f t="shared" si="97"/>
        <v>160</v>
      </c>
      <c r="M275" s="45">
        <f t="shared" si="97"/>
        <v>0</v>
      </c>
      <c r="N275" s="42">
        <f>SUM(N261)</f>
        <v>375</v>
      </c>
      <c r="O275" s="46">
        <f>SUM(O261)</f>
        <v>0</v>
      </c>
      <c r="P275" s="43">
        <f>SUM(,P87,P65,P139,P140,P157,P86)</f>
        <v>785.3000000000001</v>
      </c>
      <c r="Q275" s="42">
        <f t="shared" si="88"/>
        <v>-0.10000000000002274</v>
      </c>
      <c r="R275" s="43">
        <v>785.2</v>
      </c>
      <c r="S275" s="43">
        <v>785.2</v>
      </c>
      <c r="T275" s="126">
        <f t="shared" si="80"/>
        <v>100</v>
      </c>
    </row>
    <row r="276" spans="1:20" s="3" customFormat="1" ht="18" customHeight="1" hidden="1">
      <c r="A276" s="99"/>
      <c r="B276" s="108">
        <v>263</v>
      </c>
      <c r="C276" s="45" t="s">
        <v>118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2">
        <f>SUM(N67,N87,N43)</f>
        <v>0</v>
      </c>
      <c r="O276" s="46">
        <f>SUM(O67,O87,O43)</f>
        <v>0</v>
      </c>
      <c r="P276" s="42">
        <f>SUM(P230)</f>
        <v>0</v>
      </c>
      <c r="Q276" s="42">
        <f t="shared" si="88"/>
        <v>0</v>
      </c>
      <c r="R276" s="42">
        <f>SUM(R230)</f>
        <v>0</v>
      </c>
      <c r="S276" s="42">
        <f>SUM(S230)</f>
        <v>0</v>
      </c>
      <c r="T276" s="126" t="e">
        <f t="shared" si="80"/>
        <v>#DIV/0!</v>
      </c>
    </row>
    <row r="277" spans="1:20" s="3" customFormat="1" ht="15.75">
      <c r="A277" s="99"/>
      <c r="B277" s="108">
        <v>290</v>
      </c>
      <c r="C277" s="45" t="s">
        <v>12</v>
      </c>
      <c r="D277" s="45">
        <f aca="true" t="shared" si="98" ref="D277:M277">SUM(D23,D184,D218,D247)</f>
        <v>78</v>
      </c>
      <c r="E277" s="45">
        <f t="shared" si="98"/>
        <v>2</v>
      </c>
      <c r="F277" s="45">
        <f t="shared" si="98"/>
        <v>2</v>
      </c>
      <c r="G277" s="45">
        <f t="shared" si="98"/>
        <v>2</v>
      </c>
      <c r="H277" s="45">
        <f t="shared" si="98"/>
        <v>0</v>
      </c>
      <c r="I277" s="45">
        <f t="shared" si="98"/>
        <v>0</v>
      </c>
      <c r="J277" s="45">
        <f t="shared" si="98"/>
        <v>0</v>
      </c>
      <c r="K277" s="45">
        <f t="shared" si="98"/>
        <v>0</v>
      </c>
      <c r="L277" s="45">
        <f t="shared" si="98"/>
        <v>0</v>
      </c>
      <c r="M277" s="45">
        <f t="shared" si="98"/>
        <v>0</v>
      </c>
      <c r="N277" s="42">
        <f>SUM(N68,N95,N97,N198,N254,N247,N44,N218,N88,N257,N93,N184)</f>
        <v>108</v>
      </c>
      <c r="O277" s="46">
        <f>SUM(O68,O95,O97,O198,O254,O247,O44,O218,O88,O257,O93,O184)</f>
        <v>404.1</v>
      </c>
      <c r="P277" s="42">
        <f>SUM(P247,P233,P218,P198,P97,P95,P68,P44)</f>
        <v>84.5</v>
      </c>
      <c r="Q277" s="42">
        <f t="shared" si="88"/>
        <v>-54.1</v>
      </c>
      <c r="R277" s="42">
        <v>30.4</v>
      </c>
      <c r="S277" s="43">
        <v>15</v>
      </c>
      <c r="T277" s="126">
        <f t="shared" si="80"/>
        <v>49.3421052631579</v>
      </c>
    </row>
    <row r="278" spans="1:20" s="3" customFormat="1" ht="15.75">
      <c r="A278" s="99"/>
      <c r="B278" s="108">
        <v>310</v>
      </c>
      <c r="C278" s="45" t="s">
        <v>14</v>
      </c>
      <c r="D278" s="45">
        <f aca="true" t="shared" si="99" ref="D278:M278">SUM(D25,D112,D157,D185,D221)</f>
        <v>77</v>
      </c>
      <c r="E278" s="45">
        <f t="shared" si="99"/>
        <v>77</v>
      </c>
      <c r="F278" s="45">
        <f t="shared" si="99"/>
        <v>77</v>
      </c>
      <c r="G278" s="45">
        <f t="shared" si="99"/>
        <v>77</v>
      </c>
      <c r="H278" s="45">
        <f t="shared" si="99"/>
        <v>0</v>
      </c>
      <c r="I278" s="45">
        <f t="shared" si="99"/>
        <v>0</v>
      </c>
      <c r="J278" s="45">
        <f t="shared" si="99"/>
        <v>0</v>
      </c>
      <c r="K278" s="45">
        <f t="shared" si="99"/>
        <v>0</v>
      </c>
      <c r="L278" s="45">
        <f t="shared" si="99"/>
        <v>0</v>
      </c>
      <c r="M278" s="45">
        <f t="shared" si="99"/>
        <v>0</v>
      </c>
      <c r="N278" s="42">
        <f>SUM(N71,N112,N169,N199,N249,N122,N221,N90,N46,N192,N157,N185,)</f>
        <v>1288</v>
      </c>
      <c r="O278" s="46" t="e">
        <f>SUM(O71,O112,O169,O199,O249,O122,O221,O90,O46,O192,O157,O185)</f>
        <v>#DIV/0!</v>
      </c>
      <c r="P278" s="43">
        <f>SUM(P249,P221,P220,P199,P185,P178,P169,P162,P124,P116,P71,P70)</f>
        <v>1590.1000000000001</v>
      </c>
      <c r="Q278" s="42">
        <f t="shared" si="88"/>
        <v>-59.40000000000009</v>
      </c>
      <c r="R278" s="43">
        <v>1530.7</v>
      </c>
      <c r="S278" s="43">
        <v>530.7</v>
      </c>
      <c r="T278" s="126">
        <f t="shared" si="80"/>
        <v>34.67041222969883</v>
      </c>
    </row>
    <row r="279" spans="1:20" s="3" customFormat="1" ht="18.75" customHeight="1">
      <c r="A279" s="99"/>
      <c r="B279" s="108">
        <v>340</v>
      </c>
      <c r="C279" s="45" t="s">
        <v>15</v>
      </c>
      <c r="D279" s="45">
        <f aca="true" t="shared" si="100" ref="D279:M279">SUM(D26,D113,D158,D179,D186,D222)</f>
        <v>625</v>
      </c>
      <c r="E279" s="45">
        <f t="shared" si="100"/>
        <v>549</v>
      </c>
      <c r="F279" s="45">
        <f t="shared" si="100"/>
        <v>599</v>
      </c>
      <c r="G279" s="45">
        <f t="shared" si="100"/>
        <v>138</v>
      </c>
      <c r="H279" s="45">
        <f t="shared" si="100"/>
        <v>0</v>
      </c>
      <c r="I279" s="45">
        <f t="shared" si="100"/>
        <v>0</v>
      </c>
      <c r="J279" s="45">
        <f t="shared" si="100"/>
        <v>0</v>
      </c>
      <c r="K279" s="45">
        <f t="shared" si="100"/>
        <v>3</v>
      </c>
      <c r="L279" s="45">
        <f t="shared" si="100"/>
        <v>458</v>
      </c>
      <c r="M279" s="45">
        <f t="shared" si="100"/>
        <v>0</v>
      </c>
      <c r="N279" s="42">
        <f>SUM(N72,N113,N170,N250,N200,N255,N123,N222,N91,N47,N258,N174,N176,N179,N186,N158)</f>
        <v>143</v>
      </c>
      <c r="O279" s="46" t="e">
        <f>SUM(O72,O113,O170,O250,O200,O255,O123,O222,O91,O47,O258,O174,O176,O179,O186)</f>
        <v>#DIV/0!</v>
      </c>
      <c r="P279" s="42">
        <f>SUM(P250,P232,P222,P200,P186,P170,P134,P125,P117,P113,P72,P179,P163,P130,)</f>
        <v>317.5</v>
      </c>
      <c r="Q279" s="42">
        <f t="shared" si="88"/>
        <v>-28.600000000000023</v>
      </c>
      <c r="R279" s="42">
        <v>288.9</v>
      </c>
      <c r="S279" s="42">
        <v>253</v>
      </c>
      <c r="T279" s="126">
        <v>0</v>
      </c>
    </row>
    <row r="280" spans="1:20" s="9" customFormat="1" ht="19.5" customHeight="1" thickBot="1">
      <c r="A280" s="100"/>
      <c r="B280" s="116"/>
      <c r="C280" s="101" t="s">
        <v>43</v>
      </c>
      <c r="D280" s="101">
        <f>SUM(D264:D279)</f>
        <v>6244</v>
      </c>
      <c r="E280" s="101">
        <f aca="true" t="shared" si="101" ref="E280:M280">SUM(E264:E279)</f>
        <v>4388</v>
      </c>
      <c r="F280" s="101">
        <f t="shared" si="101"/>
        <v>5920</v>
      </c>
      <c r="G280" s="101">
        <f t="shared" si="101"/>
        <v>856</v>
      </c>
      <c r="H280" s="101">
        <f t="shared" si="101"/>
        <v>2122</v>
      </c>
      <c r="I280" s="101">
        <f t="shared" si="101"/>
        <v>1759</v>
      </c>
      <c r="J280" s="101">
        <f t="shared" si="101"/>
        <v>373</v>
      </c>
      <c r="K280" s="101">
        <f t="shared" si="101"/>
        <v>192</v>
      </c>
      <c r="L280" s="101">
        <f t="shared" si="101"/>
        <v>618</v>
      </c>
      <c r="M280" s="101">
        <f t="shared" si="101"/>
        <v>0</v>
      </c>
      <c r="N280" s="101">
        <f>SUM(N264:N279)</f>
        <v>10750</v>
      </c>
      <c r="O280" s="102" t="e">
        <f>SUM(O264:O279)</f>
        <v>#DIV/0!</v>
      </c>
      <c r="P280" s="101">
        <f>SUM(P264:P279)-0.1</f>
        <v>17725.100000000002</v>
      </c>
      <c r="Q280" s="101">
        <v>1168.3</v>
      </c>
      <c r="R280" s="101">
        <v>18893.4</v>
      </c>
      <c r="S280" s="103">
        <v>17271.9</v>
      </c>
      <c r="T280" s="132">
        <f t="shared" si="80"/>
        <v>91.41763790530027</v>
      </c>
    </row>
    <row r="281" ht="12.75">
      <c r="R281" s="34"/>
    </row>
    <row r="282" spans="4:18" ht="12.75">
      <c r="D282" s="1">
        <v>6363</v>
      </c>
      <c r="R282" s="34"/>
    </row>
    <row r="283" ht="12.75">
      <c r="R283" s="34"/>
    </row>
    <row r="284" spans="3:20" ht="12.75" hidden="1">
      <c r="C284" s="1" t="s">
        <v>101</v>
      </c>
      <c r="G284" s="1">
        <v>856</v>
      </c>
      <c r="H284" s="1">
        <v>2409</v>
      </c>
      <c r="I284" s="1">
        <v>1759</v>
      </c>
      <c r="J284" s="1">
        <v>518</v>
      </c>
      <c r="K284" s="1">
        <v>194</v>
      </c>
      <c r="L284" s="1">
        <v>627</v>
      </c>
      <c r="O284" s="1">
        <f>SUM(P284:T284)</f>
        <v>9286</v>
      </c>
      <c r="P284" s="133">
        <v>895</v>
      </c>
      <c r="Q284" s="1">
        <v>3201</v>
      </c>
      <c r="R284" s="34">
        <v>1989</v>
      </c>
      <c r="T284" s="121">
        <v>3201</v>
      </c>
    </row>
    <row r="285" spans="7:20" ht="12.75" hidden="1">
      <c r="G285" s="24">
        <f aca="true" t="shared" si="102" ref="G285:L285">SUM(G284-G280)</f>
        <v>0</v>
      </c>
      <c r="H285" s="24">
        <f t="shared" si="102"/>
        <v>287</v>
      </c>
      <c r="I285" s="24">
        <f t="shared" si="102"/>
        <v>0</v>
      </c>
      <c r="J285" s="24">
        <f t="shared" si="102"/>
        <v>145</v>
      </c>
      <c r="K285" s="24">
        <f t="shared" si="102"/>
        <v>2</v>
      </c>
      <c r="L285" s="24">
        <f t="shared" si="102"/>
        <v>9</v>
      </c>
      <c r="P285" s="133">
        <f>SUM(P284-P280)</f>
        <v>-16830.100000000002</v>
      </c>
      <c r="Q285" s="24">
        <f>SUM(Q284-Q280)</f>
        <v>2032.7</v>
      </c>
      <c r="R285" s="35">
        <f>SUM(R284-R280)</f>
        <v>-16904.4</v>
      </c>
      <c r="S285" s="24"/>
      <c r="T285" s="121">
        <f>SUM(T284-T280)</f>
        <v>3109.5823620947</v>
      </c>
    </row>
    <row r="286" spans="3:18" ht="12.75" hidden="1">
      <c r="C286" s="1" t="s">
        <v>102</v>
      </c>
      <c r="P286" s="133">
        <v>42.65</v>
      </c>
      <c r="R286" s="34"/>
    </row>
    <row r="287" ht="12.75">
      <c r="R287" s="136"/>
    </row>
    <row r="288" ht="12.75">
      <c r="R288" s="34"/>
    </row>
    <row r="289" ht="12.75">
      <c r="R289" s="34"/>
    </row>
    <row r="290" ht="12.75">
      <c r="R290" s="34"/>
    </row>
    <row r="291" ht="12.75">
      <c r="R291" s="34"/>
    </row>
    <row r="292" ht="12.75">
      <c r="R292" s="34"/>
    </row>
    <row r="293" ht="12.75">
      <c r="R293" s="34"/>
    </row>
    <row r="294" ht="12.75">
      <c r="R294" s="34"/>
    </row>
    <row r="295" ht="12.75">
      <c r="R295" s="34"/>
    </row>
    <row r="296" ht="12.75">
      <c r="R296" s="34"/>
    </row>
    <row r="297" ht="12.75">
      <c r="R297" s="34"/>
    </row>
    <row r="298" ht="12.75">
      <c r="R298" s="34"/>
    </row>
    <row r="299" ht="12.75">
      <c r="R299" s="34"/>
    </row>
    <row r="300" ht="12.75">
      <c r="R300" s="34"/>
    </row>
    <row r="301" ht="12.75">
      <c r="R301" s="34"/>
    </row>
    <row r="302" ht="12.75">
      <c r="R302" s="34"/>
    </row>
    <row r="303" ht="12.75">
      <c r="R303" s="34"/>
    </row>
    <row r="304" ht="12.75">
      <c r="R304" s="34"/>
    </row>
    <row r="305" ht="12.75">
      <c r="R305" s="34"/>
    </row>
    <row r="306" ht="12.75">
      <c r="R306" s="34"/>
    </row>
    <row r="307" ht="12.75">
      <c r="R307" s="34"/>
    </row>
    <row r="308" ht="12.75">
      <c r="R308" s="34"/>
    </row>
    <row r="309" ht="12.75">
      <c r="R309" s="34"/>
    </row>
    <row r="310" ht="12.75">
      <c r="R310" s="34"/>
    </row>
    <row r="311" ht="12.75">
      <c r="R311" s="34"/>
    </row>
    <row r="312" ht="12.75">
      <c r="R312" s="34"/>
    </row>
    <row r="313" ht="12.75">
      <c r="R313" s="34"/>
    </row>
    <row r="314" ht="12.75">
      <c r="R314" s="34"/>
    </row>
    <row r="315" ht="12.75">
      <c r="R315" s="34"/>
    </row>
    <row r="316" ht="12.75">
      <c r="R316" s="34"/>
    </row>
    <row r="317" ht="12.75">
      <c r="R317" s="34"/>
    </row>
    <row r="318" ht="12.75">
      <c r="R318" s="34"/>
    </row>
    <row r="319" ht="12.75">
      <c r="R319" s="34"/>
    </row>
    <row r="320" ht="12.75">
      <c r="R320" s="34"/>
    </row>
    <row r="321" ht="12.75">
      <c r="R321" s="34"/>
    </row>
    <row r="322" ht="12.75">
      <c r="R322" s="34"/>
    </row>
    <row r="323" ht="12.75">
      <c r="R323" s="34"/>
    </row>
    <row r="324" ht="12.75">
      <c r="R324" s="34"/>
    </row>
    <row r="325" ht="12.75">
      <c r="R325" s="34"/>
    </row>
    <row r="326" ht="12.75">
      <c r="R326" s="34"/>
    </row>
    <row r="327" ht="12.75">
      <c r="R327" s="34"/>
    </row>
    <row r="328" ht="12.75">
      <c r="R328" s="34"/>
    </row>
    <row r="329" ht="12.75">
      <c r="R329" s="34"/>
    </row>
    <row r="330" ht="12.75">
      <c r="R330" s="34"/>
    </row>
    <row r="331" ht="12.75">
      <c r="R331" s="34"/>
    </row>
    <row r="332" ht="12.75">
      <c r="R332" s="34"/>
    </row>
    <row r="333" ht="12.75">
      <c r="R333" s="34"/>
    </row>
    <row r="334" ht="12.75">
      <c r="R334" s="34"/>
    </row>
    <row r="335" ht="12.75">
      <c r="R335" s="34"/>
    </row>
    <row r="336" ht="12.75">
      <c r="R336" s="34"/>
    </row>
    <row r="337" ht="12.75">
      <c r="R337" s="34"/>
    </row>
    <row r="338" ht="12.75">
      <c r="R338" s="34"/>
    </row>
    <row r="339" ht="12.75">
      <c r="R339" s="34"/>
    </row>
    <row r="340" ht="12.75">
      <c r="R340" s="34"/>
    </row>
    <row r="341" ht="12.75">
      <c r="R341" s="34"/>
    </row>
    <row r="342" ht="12.75">
      <c r="R342" s="34"/>
    </row>
    <row r="343" ht="12.75">
      <c r="R343" s="34"/>
    </row>
    <row r="344" ht="12.75">
      <c r="R344" s="34"/>
    </row>
    <row r="345" ht="12.75">
      <c r="R345" s="34"/>
    </row>
    <row r="346" ht="12.75">
      <c r="R346" s="34"/>
    </row>
    <row r="347" ht="12.75">
      <c r="R347" s="34"/>
    </row>
    <row r="348" ht="12.75">
      <c r="R348" s="34"/>
    </row>
    <row r="349" ht="12.75">
      <c r="R349" s="34"/>
    </row>
    <row r="350" ht="12.75">
      <c r="R350" s="34"/>
    </row>
    <row r="351" ht="12.75">
      <c r="R351" s="34"/>
    </row>
    <row r="352" ht="12.75">
      <c r="R352" s="34"/>
    </row>
    <row r="353" ht="12.75">
      <c r="R353" s="34"/>
    </row>
    <row r="354" ht="12.75">
      <c r="R354" s="34"/>
    </row>
    <row r="355" ht="12.75">
      <c r="R355" s="34"/>
    </row>
    <row r="356" ht="12.75">
      <c r="R356" s="34"/>
    </row>
    <row r="357" ht="12.75">
      <c r="R357" s="34"/>
    </row>
    <row r="358" ht="12.75">
      <c r="R358" s="34"/>
    </row>
    <row r="359" ht="12.75">
      <c r="R359" s="34"/>
    </row>
    <row r="360" ht="12.75">
      <c r="R360" s="34"/>
    </row>
  </sheetData>
  <sheetProtection/>
  <mergeCells count="26">
    <mergeCell ref="A262:C262"/>
    <mergeCell ref="A6:C6"/>
    <mergeCell ref="A98:C98"/>
    <mergeCell ref="A114:C114"/>
    <mergeCell ref="A188:C188"/>
    <mergeCell ref="A201:C201"/>
    <mergeCell ref="A235:C235"/>
    <mergeCell ref="A202:R202"/>
    <mergeCell ref="A252:C252"/>
    <mergeCell ref="A121:B121"/>
    <mergeCell ref="A127:C127"/>
    <mergeCell ref="A115:C115"/>
    <mergeCell ref="A259:C259"/>
    <mergeCell ref="A251:C251"/>
    <mergeCell ref="A234:C234"/>
    <mergeCell ref="A229:C229"/>
    <mergeCell ref="R1:T1"/>
    <mergeCell ref="A228:C228"/>
    <mergeCell ref="A193:C193"/>
    <mergeCell ref="A141:C141"/>
    <mergeCell ref="A126:C126"/>
    <mergeCell ref="A223:C223"/>
    <mergeCell ref="A227:C227"/>
    <mergeCell ref="A189:C189"/>
    <mergeCell ref="A194:C194"/>
    <mergeCell ref="A3:T3"/>
  </mergeCells>
  <printOptions/>
  <pageMargins left="0.984251968503937" right="0.3937007874015748" top="0.3937007874015748" bottom="0.3937007874015748" header="0.1968503937007874" footer="0.1968503937007874"/>
  <pageSetup fitToHeight="2" fitToWidth="1" horizontalDpi="600" verticalDpi="600" orientation="portrait" paperSize="9" scale="58" r:id="rId1"/>
  <rowBreaks count="1" manualBreakCount="1">
    <brk id="11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2015-05-15T03:37:58Z</cp:lastPrinted>
  <dcterms:created xsi:type="dcterms:W3CDTF">2007-10-26T05:01:23Z</dcterms:created>
  <dcterms:modified xsi:type="dcterms:W3CDTF">2015-05-15T03:38:34Z</dcterms:modified>
  <cp:category/>
  <cp:version/>
  <cp:contentType/>
  <cp:contentStatus/>
</cp:coreProperties>
</file>