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-2017" sheetId="1" r:id="rId1"/>
    <sheet name="Лист3" sheetId="2" r:id="rId2"/>
  </sheets>
  <definedNames>
    <definedName name="_xlnm.Print_Titles" localSheetId="0">'2016-2017'!$6:$6</definedName>
    <definedName name="_xlnm.Print_Area" localSheetId="0">'2016-2017'!$A$1:$Z$270</definedName>
  </definedNames>
  <calcPr fullCalcOnLoad="1"/>
</workbook>
</file>

<file path=xl/sharedStrings.xml><?xml version="1.0" encoding="utf-8"?>
<sst xmlns="http://schemas.openxmlformats.org/spreadsheetml/2006/main" count="557" uniqueCount="158">
  <si>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</si>
  <si>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</si>
  <si>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</si>
  <si>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</si>
  <si>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</si>
  <si>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</si>
  <si>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</si>
  <si>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</si>
  <si>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</si>
  <si>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</si>
  <si>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</si>
  <si>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</si>
  <si>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</si>
  <si>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</si>
  <si>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</si>
  <si>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</si>
  <si>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</si>
  <si>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</si>
  <si>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</si>
  <si>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</si>
  <si>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</si>
  <si>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</si>
  <si>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</si>
  <si>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</si>
  <si>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</si>
  <si>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</si>
  <si>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</si>
  <si>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</si>
  <si>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</si>
  <si>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</si>
  <si>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</si>
  <si>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</si>
  <si>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</si>
  <si>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</si>
  <si>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</si>
  <si>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</si>
  <si>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</si>
  <si>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</si>
  <si>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</si>
  <si>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</si>
  <si>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</si>
  <si>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</si>
  <si>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</si>
  <si>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</si>
  <si>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</si>
  <si>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>пособия по социальной промощи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</si>
  <si>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</si>
  <si>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</si>
  <si>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</si>
  <si>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</si>
  <si>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</si>
  <si>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</si>
  <si>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</si>
  <si>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</si>
  <si>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</si>
  <si>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</si>
  <si>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</si>
  <si>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</si>
  <si>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</si>
  <si>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</si>
  <si>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</si>
  <si>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</si>
  <si>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</si>
  <si>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</si>
  <si>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</si>
  <si>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</si>
  <si>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</si>
  <si>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</si>
  <si>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</si>
  <si>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</si>
  <si>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</si>
  <si>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</si>
  <si>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</si>
  <si>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</si>
  <si>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>10.04</t>
  </si>
  <si>
    <t>социальное обеспечение населения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</si>
  <si>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</si>
  <si>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</si>
  <si>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</si>
  <si>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</si>
  <si>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</si>
  <si>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</si>
  <si>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</si>
  <si>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</si>
  <si>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</si>
  <si>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</si>
  <si>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</si>
  <si>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</si>
  <si>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</si>
  <si>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Коммунальное хозяйство</t>
  </si>
  <si>
    <t>Благоустройство</t>
  </si>
  <si>
    <t>озеленение</t>
  </si>
  <si>
    <t>собственные</t>
  </si>
  <si>
    <t>дотация
на выравнивание
РБ</t>
  </si>
  <si>
    <t>ВУС</t>
  </si>
  <si>
    <t>тыс. руб.</t>
  </si>
  <si>
    <t>Потребность 
на 2011 год</t>
  </si>
  <si>
    <t>03.10</t>
  </si>
  <si>
    <t>РАЗДЕЛ 11.00 ФИЗИЧЕСКАЯ КУЛЬТУРА И СПОРТ</t>
  </si>
  <si>
    <t>11.05</t>
  </si>
  <si>
    <t>МБТ</t>
  </si>
  <si>
    <t>дефицит</t>
  </si>
  <si>
    <t>Уточненный 
план
на 2010 год</t>
  </si>
  <si>
    <t>Исполнение
за 9 месяцев
2010 года</t>
  </si>
  <si>
    <t>Ожидаемое
исполнение
за 2010 год</t>
  </si>
  <si>
    <t>дотация
 на выравнивание
 ОБ</t>
  </si>
  <si>
    <t>дотация
 на выравнивание
 РБ</t>
  </si>
  <si>
    <t>Ожидаемая кр. задол.</t>
  </si>
  <si>
    <t>субсидия
ОБ (з/пл)</t>
  </si>
  <si>
    <t>Субсидии
  ОБ</t>
  </si>
  <si>
    <t>Проект
 на 2011 год</t>
  </si>
  <si>
    <t>внесение изменений</t>
  </si>
  <si>
    <t>01.13</t>
  </si>
  <si>
    <t>04.01</t>
  </si>
  <si>
    <t>211</t>
  </si>
  <si>
    <t>213</t>
  </si>
  <si>
    <t xml:space="preserve">социальные пенсии, пособия,выплачиваемые орг-ми сектора </t>
  </si>
  <si>
    <t xml:space="preserve">социальные пенсии, пособия,выплачиваемые орг-ми </t>
  </si>
  <si>
    <t>251</t>
  </si>
  <si>
    <t>04.09</t>
  </si>
  <si>
    <t>ОБ ДЦП "Развитие автомобильных дорог местного значения</t>
  </si>
  <si>
    <t>МБ ДЦП "Территориальное планирование в Нижнеилимском муниципальном районе на 2010-2014 гг"</t>
  </si>
  <si>
    <t>ОБ ДЦП "Территориальное планирование в Нижнеилимском муниципальном районе на 2010-2014 гг"</t>
  </si>
  <si>
    <t>ДЦП "Энергосбережение и повышение энергетической эффективности"</t>
  </si>
  <si>
    <t>коммун.услуги (Программа "Повыш.эффект.бюдж. расх.")</t>
  </si>
  <si>
    <t>10.01</t>
  </si>
  <si>
    <t>263</t>
  </si>
  <si>
    <t>ДЦП "Чистая вода"</t>
  </si>
  <si>
    <t>Уточнённый план 
на 2013 год</t>
  </si>
  <si>
    <t>работы, услуги по содержанию имущества (Энергосбережение)</t>
  </si>
  <si>
    <t xml:space="preserve">работы, услуги по содержанию имущества </t>
  </si>
  <si>
    <t xml:space="preserve">программа энергосбережения и повышения энергетической </t>
  </si>
  <si>
    <t>заработная плата (Программа "Повыш.эффект.бюдж. расх.")</t>
  </si>
  <si>
    <t>начисления на выплаты по оплате труда  (Программа "Повыш.эффект.бюдж. расх.")</t>
  </si>
  <si>
    <t>08.04</t>
  </si>
  <si>
    <t>13.01</t>
  </si>
  <si>
    <t>Обслуживание внутреннего долга</t>
  </si>
  <si>
    <t>итого по разделу 13</t>
  </si>
  <si>
    <t>227</t>
  </si>
  <si>
    <t>05.04</t>
  </si>
  <si>
    <t>228</t>
  </si>
  <si>
    <t>программа строительства, реконструкции систем водоснабженияч, водотоведения</t>
  </si>
  <si>
    <t>Дорожные фонды (дорожное хозяйство)</t>
  </si>
  <si>
    <t>Комунальное хозяйство</t>
  </si>
  <si>
    <t>0409</t>
  </si>
  <si>
    <t>Народные инициативы</t>
  </si>
  <si>
    <t>0501</t>
  </si>
  <si>
    <t>обследование жилых домов</t>
  </si>
  <si>
    <t xml:space="preserve">прочие мероприятия </t>
  </si>
  <si>
    <t>Исполнение
 на 01.12.2014 г.</t>
  </si>
  <si>
    <t xml:space="preserve">уличное освещение </t>
  </si>
  <si>
    <t>РАЗДЕЛ 13.00 ОБСЛУЖИВАНИЕ ВНУТРЕННЕГО ДОЛГА</t>
  </si>
  <si>
    <t xml:space="preserve">РАСЧЁТ ПО ФУНКЦИОНАЛЬНОЙ СТРУКТУРЕ РАСХОДОВ
БЮДЖЕТА БЕРЕЗНЯКОВСКОГО СЕЛЬСКОГО ПОСЕЛЕНИЯ НА 2016-2017 ГОД </t>
  </si>
  <si>
    <t>План 
на 2016 год</t>
  </si>
  <si>
    <t>Уточнённый план 
на 2016 год</t>
  </si>
  <si>
    <t>План 
на 2017 год</t>
  </si>
  <si>
    <t>Уточнённый план 
на 2017 год</t>
  </si>
  <si>
    <t>К решению Думы
Березняковского сельского поселения
"О внесении изменений в Решение Думы Березняковского
СП" о бюджете Березняковского СП  на 2015 год и 
плановый период 2016 и 2017 годов" от 30.12.2014 № 106
от "  29   " июня 2015 года №  129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</si>
</sst>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  <numFmt numFmtId="171" formatCode="0.000"/>
    <numFmt numFmtId="172" formatCode="0.00000"/>
    <numFmt numFmtId="173" formatCode="#,##0.00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2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vertical="center"/>
    </xf>
    <xf numFmtId="3" fontId="8" fillId="32" borderId="13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32" borderId="14" xfId="0" applyFont="1" applyFill="1" applyBorder="1" applyAlignment="1">
      <alignment vertical="center"/>
    </xf>
    <xf numFmtId="0" fontId="5" fillId="32" borderId="14" xfId="0" applyFont="1" applyFill="1" applyBorder="1" applyAlignment="1">
      <alignment vertical="center"/>
    </xf>
    <xf numFmtId="0" fontId="9" fillId="32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" fillId="32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1" fontId="5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4" fillId="33" borderId="14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" fontId="4" fillId="0" borderId="14" xfId="0" applyNumberFormat="1" applyFont="1" applyBorder="1" applyAlignment="1">
      <alignment vertical="center"/>
    </xf>
    <xf numFmtId="1" fontId="8" fillId="33" borderId="14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8" fillId="32" borderId="14" xfId="0" applyNumberFormat="1" applyFont="1" applyFill="1" applyBorder="1" applyAlignment="1">
      <alignment vertical="center"/>
    </xf>
    <xf numFmtId="3" fontId="8" fillId="32" borderId="15" xfId="0" applyNumberFormat="1" applyFont="1" applyFill="1" applyBorder="1" applyAlignment="1">
      <alignment vertical="center"/>
    </xf>
    <xf numFmtId="1" fontId="4" fillId="33" borderId="10" xfId="0" applyNumberFormat="1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49" fontId="8" fillId="33" borderId="10" xfId="0" applyNumberFormat="1" applyFont="1" applyFill="1" applyBorder="1" applyAlignment="1">
      <alignment horizontal="left" vertical="center"/>
    </xf>
    <xf numFmtId="0" fontId="4" fillId="32" borderId="10" xfId="0" applyFont="1" applyFill="1" applyBorder="1" applyAlignment="1">
      <alignment vertical="center" wrapText="1"/>
    </xf>
    <xf numFmtId="1" fontId="8" fillId="33" borderId="10" xfId="0" applyNumberFormat="1" applyFont="1" applyFill="1" applyBorder="1" applyAlignment="1">
      <alignment horizontal="left" vertical="center"/>
    </xf>
    <xf numFmtId="1" fontId="8" fillId="33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vertical="center" wrapText="1"/>
    </xf>
    <xf numFmtId="1" fontId="4" fillId="32" borderId="10" xfId="0" applyNumberFormat="1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Fill="1" applyBorder="1" applyAlignment="1">
      <alignment horizontal="left" vertical="center"/>
    </xf>
    <xf numFmtId="1" fontId="1" fillId="32" borderId="10" xfId="0" applyNumberFormat="1" applyFont="1" applyFill="1" applyBorder="1" applyAlignment="1">
      <alignment vertical="center"/>
    </xf>
    <xf numFmtId="3" fontId="5" fillId="32" borderId="10" xfId="0" applyNumberFormat="1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32" borderId="19" xfId="0" applyFont="1" applyFill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4" fillId="33" borderId="20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32" borderId="20" xfId="0" applyFont="1" applyFill="1" applyBorder="1" applyAlignment="1">
      <alignment vertical="center"/>
    </xf>
    <xf numFmtId="3" fontId="8" fillId="33" borderId="20" xfId="0" applyNumberFormat="1" applyFont="1" applyFill="1" applyBorder="1" applyAlignment="1">
      <alignment vertical="center"/>
    </xf>
    <xf numFmtId="0" fontId="5" fillId="32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9" fillId="32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1" fillId="32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3" fontId="8" fillId="32" borderId="20" xfId="0" applyNumberFormat="1" applyFont="1" applyFill="1" applyBorder="1" applyAlignment="1">
      <alignment vertical="center"/>
    </xf>
    <xf numFmtId="3" fontId="8" fillId="32" borderId="21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2" borderId="23" xfId="0" applyFont="1" applyFill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32" borderId="20" xfId="0" applyFont="1" applyFill="1" applyBorder="1" applyAlignment="1">
      <alignment vertical="center"/>
    </xf>
    <xf numFmtId="0" fontId="6" fillId="32" borderId="20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4" fillId="32" borderId="14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4" fillId="32" borderId="22" xfId="0" applyFont="1" applyFill="1" applyBorder="1" applyAlignment="1">
      <alignment vertical="center" wrapText="1"/>
    </xf>
    <xf numFmtId="3" fontId="5" fillId="0" borderId="22" xfId="0" applyNumberFormat="1" applyFont="1" applyBorder="1" applyAlignment="1">
      <alignment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164" fontId="8" fillId="32" borderId="10" xfId="0" applyNumberFormat="1" applyFont="1" applyFill="1" applyBorder="1" applyAlignment="1">
      <alignment vertical="center"/>
    </xf>
    <xf numFmtId="164" fontId="8" fillId="32" borderId="13" xfId="0" applyNumberFormat="1" applyFont="1" applyFill="1" applyBorder="1" applyAlignment="1">
      <alignment vertical="center"/>
    </xf>
    <xf numFmtId="164" fontId="4" fillId="33" borderId="20" xfId="0" applyNumberFormat="1" applyFont="1" applyFill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4" fontId="8" fillId="33" borderId="20" xfId="0" applyNumberFormat="1" applyFont="1" applyFill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8" fillId="33" borderId="10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vertical="center"/>
    </xf>
    <xf numFmtId="164" fontId="5" fillId="35" borderId="10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5" fillId="32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9" fillId="32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1" fillId="32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4" fillId="32" borderId="23" xfId="0" applyNumberFormat="1" applyFont="1" applyFill="1" applyBorder="1" applyAlignment="1">
      <alignment vertical="center" wrapText="1"/>
    </xf>
    <xf numFmtId="164" fontId="5" fillId="34" borderId="10" xfId="0" applyNumberFormat="1" applyFont="1" applyFill="1" applyBorder="1" applyAlignment="1">
      <alignment vertical="center"/>
    </xf>
    <xf numFmtId="164" fontId="5" fillId="34" borderId="20" xfId="0" applyNumberFormat="1" applyFont="1" applyFill="1" applyBorder="1" applyAlignment="1">
      <alignment vertical="center"/>
    </xf>
    <xf numFmtId="164" fontId="9" fillId="32" borderId="2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1" fillId="32" borderId="20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4" fillId="32" borderId="20" xfId="0" applyNumberFormat="1" applyFont="1" applyFill="1" applyBorder="1" applyAlignment="1">
      <alignment vertical="center" wrapText="1"/>
    </xf>
    <xf numFmtId="164" fontId="1" fillId="0" borderId="10" xfId="0" applyNumberFormat="1" applyFont="1" applyBorder="1" applyAlignment="1">
      <alignment vertical="center"/>
    </xf>
    <xf numFmtId="164" fontId="5" fillId="35" borderId="2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27" xfId="0" applyNumberFormat="1" applyFont="1" applyFill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164" fontId="4" fillId="32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64" fontId="4" fillId="32" borderId="10" xfId="0" applyNumberFormat="1" applyFont="1" applyFill="1" applyBorder="1" applyAlignment="1">
      <alignment vertical="center"/>
    </xf>
    <xf numFmtId="164" fontId="6" fillId="32" borderId="20" xfId="0" applyNumberFormat="1" applyFont="1" applyFill="1" applyBorder="1" applyAlignment="1">
      <alignment vertical="center"/>
    </xf>
    <xf numFmtId="164" fontId="7" fillId="32" borderId="20" xfId="0" applyNumberFormat="1" applyFont="1" applyFill="1" applyBorder="1" applyAlignment="1">
      <alignment vertical="center"/>
    </xf>
    <xf numFmtId="164" fontId="5" fillId="32" borderId="20" xfId="0" applyNumberFormat="1" applyFont="1" applyFill="1" applyBorder="1" applyAlignment="1">
      <alignment vertical="center"/>
    </xf>
    <xf numFmtId="164" fontId="6" fillId="32" borderId="10" xfId="0" applyNumberFormat="1" applyFont="1" applyFill="1" applyBorder="1" applyAlignment="1">
      <alignment vertical="center"/>
    </xf>
    <xf numFmtId="164" fontId="7" fillId="32" borderId="10" xfId="0" applyNumberFormat="1" applyFont="1" applyFill="1" applyBorder="1" applyAlignment="1">
      <alignment vertical="center"/>
    </xf>
    <xf numFmtId="0" fontId="1" fillId="35" borderId="0" xfId="0" applyFont="1" applyFill="1" applyAlignment="1">
      <alignment vertical="center"/>
    </xf>
    <xf numFmtId="0" fontId="8" fillId="35" borderId="0" xfId="0" applyFont="1" applyFill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164" fontId="4" fillId="35" borderId="10" xfId="0" applyNumberFormat="1" applyFont="1" applyFill="1" applyBorder="1" applyAlignment="1">
      <alignment vertical="center"/>
    </xf>
    <xf numFmtId="164" fontId="8" fillId="35" borderId="10" xfId="0" applyNumberFormat="1" applyFont="1" applyFill="1" applyBorder="1" applyAlignment="1">
      <alignment vertical="center"/>
    </xf>
    <xf numFmtId="164" fontId="9" fillId="35" borderId="10" xfId="0" applyNumberFormat="1" applyFont="1" applyFill="1" applyBorder="1" applyAlignment="1">
      <alignment vertical="center"/>
    </xf>
    <xf numFmtId="164" fontId="1" fillId="35" borderId="10" xfId="0" applyNumberFormat="1" applyFont="1" applyFill="1" applyBorder="1" applyAlignment="1">
      <alignment vertical="center"/>
    </xf>
    <xf numFmtId="164" fontId="5" fillId="35" borderId="0" xfId="0" applyNumberFormat="1" applyFont="1" applyFill="1" applyAlignment="1">
      <alignment vertical="center"/>
    </xf>
    <xf numFmtId="164" fontId="5" fillId="35" borderId="24" xfId="0" applyNumberFormat="1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164" fontId="1" fillId="35" borderId="0" xfId="0" applyNumberFormat="1" applyFont="1" applyFill="1" applyAlignment="1">
      <alignment vertical="center"/>
    </xf>
    <xf numFmtId="3" fontId="1" fillId="35" borderId="0" xfId="0" applyNumberFormat="1" applyFont="1" applyFill="1" applyAlignment="1">
      <alignment vertical="center"/>
    </xf>
    <xf numFmtId="0" fontId="1" fillId="0" borderId="25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24" xfId="0" applyNumberFormat="1" applyFont="1" applyFill="1" applyBorder="1" applyAlignment="1">
      <alignment vertical="center"/>
    </xf>
    <xf numFmtId="49" fontId="8" fillId="33" borderId="30" xfId="0" applyNumberFormat="1" applyFont="1" applyFill="1" applyBorder="1" applyAlignment="1">
      <alignment horizontal="left" vertical="center"/>
    </xf>
    <xf numFmtId="49" fontId="8" fillId="33" borderId="23" xfId="0" applyNumberFormat="1" applyFont="1" applyFill="1" applyBorder="1" applyAlignment="1">
      <alignment horizontal="left" vertical="center"/>
    </xf>
    <xf numFmtId="49" fontId="8" fillId="33" borderId="2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32" borderId="11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30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32" borderId="30" xfId="0" applyFont="1" applyFill="1" applyBorder="1" applyAlignment="1">
      <alignment vertical="center"/>
    </xf>
    <xf numFmtId="0" fontId="4" fillId="32" borderId="23" xfId="0" applyFont="1" applyFill="1" applyBorder="1" applyAlignment="1">
      <alignment vertical="center"/>
    </xf>
    <xf numFmtId="0" fontId="4" fillId="32" borderId="20" xfId="0" applyFont="1" applyFill="1" applyBorder="1" applyAlignment="1">
      <alignment vertical="center"/>
    </xf>
    <xf numFmtId="0" fontId="4" fillId="32" borderId="23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0"/>
  <sheetViews>
    <sheetView tabSelected="1"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54.25390625" style="1" customWidth="1"/>
    <col min="4" max="4" width="12.125" style="1" hidden="1" customWidth="1"/>
    <col min="5" max="5" width="10.75390625" style="1" hidden="1" customWidth="1"/>
    <col min="6" max="6" width="11.00390625" style="1" hidden="1" customWidth="1"/>
    <col min="7" max="7" width="10.75390625" style="1" hidden="1" customWidth="1"/>
    <col min="8" max="8" width="12.25390625" style="1" hidden="1" customWidth="1"/>
    <col min="9" max="9" width="9.25390625" style="1" hidden="1" customWidth="1"/>
    <col min="10" max="10" width="12.25390625" style="1" hidden="1" customWidth="1"/>
    <col min="11" max="11" width="7.625" style="1" hidden="1" customWidth="1"/>
    <col min="12" max="12" width="10.00390625" style="1" hidden="1" customWidth="1"/>
    <col min="13" max="13" width="10.375" style="1" hidden="1" customWidth="1"/>
    <col min="14" max="14" width="12.875" style="1" hidden="1" customWidth="1"/>
    <col min="15" max="15" width="12.25390625" style="1" hidden="1" customWidth="1"/>
    <col min="16" max="16" width="13.75390625" style="216" customWidth="1"/>
    <col min="17" max="17" width="10.75390625" style="1" customWidth="1"/>
    <col min="18" max="18" width="13.75390625" style="1" customWidth="1"/>
    <col min="19" max="19" width="13.375" style="1" hidden="1" customWidth="1"/>
    <col min="20" max="20" width="13.75390625" style="1" hidden="1" customWidth="1"/>
    <col min="21" max="21" width="11.125" style="1" hidden="1" customWidth="1"/>
    <col min="22" max="22" width="13.25390625" style="1" hidden="1" customWidth="1"/>
    <col min="23" max="23" width="0.12890625" style="1" customWidth="1"/>
    <col min="24" max="24" width="12.625" style="53" customWidth="1"/>
    <col min="25" max="25" width="10.875" style="1" customWidth="1"/>
    <col min="26" max="26" width="11.875" style="1" customWidth="1"/>
    <col min="27" max="16384" width="9.125" style="1" customWidth="1"/>
  </cols>
  <sheetData>
    <row r="1" spans="3:26" ht="116.25" customHeight="1">
      <c r="C1" s="240" t="s">
        <v>157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ht="9" customHeight="1"/>
    <row r="3" ht="3" customHeight="1"/>
    <row r="4" spans="1:23" ht="59.25" customHeight="1">
      <c r="A4" s="245" t="s">
        <v>152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146"/>
      <c r="W4" s="146"/>
    </row>
    <row r="5" spans="1:23" ht="19.5" thickBo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217"/>
      <c r="Q5" s="153"/>
      <c r="R5" s="153"/>
      <c r="S5" s="209" t="s">
        <v>95</v>
      </c>
      <c r="T5" s="153"/>
      <c r="U5" s="153"/>
      <c r="V5" s="146"/>
      <c r="W5" s="146"/>
    </row>
    <row r="6" spans="1:26" ht="40.5" customHeight="1" thickBot="1">
      <c r="A6" s="241" t="s">
        <v>60</v>
      </c>
      <c r="B6" s="242"/>
      <c r="C6" s="242"/>
      <c r="D6" s="144" t="s">
        <v>102</v>
      </c>
      <c r="E6" s="144" t="s">
        <v>103</v>
      </c>
      <c r="F6" s="144" t="s">
        <v>104</v>
      </c>
      <c r="G6" s="143" t="s">
        <v>92</v>
      </c>
      <c r="H6" s="144" t="s">
        <v>105</v>
      </c>
      <c r="I6" s="144" t="s">
        <v>108</v>
      </c>
      <c r="J6" s="144" t="s">
        <v>106</v>
      </c>
      <c r="K6" s="143" t="s">
        <v>94</v>
      </c>
      <c r="L6" s="144" t="s">
        <v>109</v>
      </c>
      <c r="M6" s="144" t="s">
        <v>107</v>
      </c>
      <c r="N6" s="144" t="s">
        <v>96</v>
      </c>
      <c r="O6" s="145" t="s">
        <v>110</v>
      </c>
      <c r="P6" s="218" t="s">
        <v>153</v>
      </c>
      <c r="Q6" s="144" t="s">
        <v>111</v>
      </c>
      <c r="R6" s="144" t="s">
        <v>154</v>
      </c>
      <c r="S6" s="148" t="s">
        <v>149</v>
      </c>
      <c r="T6" s="148" t="s">
        <v>111</v>
      </c>
      <c r="U6" s="157" t="s">
        <v>128</v>
      </c>
      <c r="V6" s="112" t="s">
        <v>93</v>
      </c>
      <c r="W6" s="111" t="s">
        <v>94</v>
      </c>
      <c r="X6" s="231" t="s">
        <v>155</v>
      </c>
      <c r="Y6" s="144" t="s">
        <v>111</v>
      </c>
      <c r="Z6" s="144" t="s">
        <v>156</v>
      </c>
    </row>
    <row r="7" spans="1:26" s="7" customFormat="1" ht="17.25" customHeight="1" hidden="1">
      <c r="A7" s="33" t="s">
        <v>21</v>
      </c>
      <c r="B7" s="141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11"/>
      <c r="P7" s="219"/>
      <c r="Q7" s="48"/>
      <c r="R7" s="48"/>
      <c r="S7" s="149"/>
      <c r="T7" s="149"/>
      <c r="U7" s="158"/>
      <c r="V7" s="113"/>
      <c r="W7" s="110"/>
      <c r="X7" s="20"/>
      <c r="Y7" s="48"/>
      <c r="Z7" s="48"/>
    </row>
    <row r="8" spans="1:26" s="7" customFormat="1" ht="31.5" hidden="1">
      <c r="A8" s="34" t="s">
        <v>0</v>
      </c>
      <c r="B8" s="5">
        <v>210</v>
      </c>
      <c r="C8" s="57" t="s">
        <v>30</v>
      </c>
      <c r="D8" s="24">
        <f aca="true" t="shared" si="0" ref="D8:M8">SUM(D9:D11)</f>
        <v>4197</v>
      </c>
      <c r="E8" s="24">
        <f t="shared" si="0"/>
        <v>2893</v>
      </c>
      <c r="F8" s="24">
        <f t="shared" si="0"/>
        <v>3892</v>
      </c>
      <c r="G8" s="24">
        <f t="shared" si="0"/>
        <v>11</v>
      </c>
      <c r="H8" s="24">
        <f t="shared" si="0"/>
        <v>2122</v>
      </c>
      <c r="I8" s="24">
        <f t="shared" si="0"/>
        <v>1759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aca="true" t="shared" si="1" ref="N8:W8">SUM(N9:N11)</f>
        <v>5580</v>
      </c>
      <c r="O8" s="19">
        <f t="shared" si="1"/>
        <v>24011.3</v>
      </c>
      <c r="P8" s="220">
        <f t="shared" si="1"/>
        <v>6066.2</v>
      </c>
      <c r="Q8" s="24">
        <f>SUM(Q9:Q11)</f>
        <v>756</v>
      </c>
      <c r="R8" s="24">
        <f>SUM(R9:R11)</f>
        <v>6822.2</v>
      </c>
      <c r="S8" s="114">
        <f>SUM(S9:S11)</f>
        <v>3642.7000000000003</v>
      </c>
      <c r="T8" s="114">
        <f>SUM(T9:T11)</f>
        <v>-49</v>
      </c>
      <c r="U8" s="79">
        <f>SUM(U9:U11)</f>
        <v>6773.2</v>
      </c>
      <c r="V8" s="114">
        <f t="shared" si="1"/>
        <v>0</v>
      </c>
      <c r="W8" s="79">
        <f t="shared" si="1"/>
        <v>0</v>
      </c>
      <c r="X8" s="232">
        <f>SUM(X9:X11)</f>
        <v>6352</v>
      </c>
      <c r="Y8" s="24">
        <f>SUM(Y9:Y11)</f>
        <v>751</v>
      </c>
      <c r="Z8" s="24">
        <f>SUM(Z9:Z11)</f>
        <v>7103</v>
      </c>
    </row>
    <row r="9" spans="1:26" s="10" customFormat="1" ht="15.75" hidden="1">
      <c r="A9" s="35" t="s">
        <v>0</v>
      </c>
      <c r="B9" s="8">
        <v>211</v>
      </c>
      <c r="C9" s="56" t="s">
        <v>1</v>
      </c>
      <c r="D9" s="18">
        <f>SUM(D28,D34,D50,D73)</f>
        <v>2850</v>
      </c>
      <c r="E9" s="18">
        <f>SUM(E28,E34,E50,E73)</f>
        <v>2404</v>
      </c>
      <c r="F9" s="18">
        <f>SUM(G9:L9)</f>
        <v>3127</v>
      </c>
      <c r="G9" s="18">
        <f aca="true" t="shared" si="2" ref="G9:W9">SUM(G28,G34,G50,G73)</f>
        <v>0</v>
      </c>
      <c r="H9" s="18">
        <f t="shared" si="2"/>
        <v>1611</v>
      </c>
      <c r="I9" s="18">
        <f t="shared" si="2"/>
        <v>1516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4109</v>
      </c>
      <c r="O9" s="72">
        <f t="shared" si="2"/>
        <v>18577.2</v>
      </c>
      <c r="P9" s="221">
        <f t="shared" si="2"/>
        <v>4544</v>
      </c>
      <c r="Q9" s="18">
        <f t="shared" si="2"/>
        <v>756</v>
      </c>
      <c r="R9" s="18">
        <f t="shared" si="2"/>
        <v>5300</v>
      </c>
      <c r="S9" s="115">
        <f t="shared" si="2"/>
        <v>2775.2000000000003</v>
      </c>
      <c r="T9" s="115">
        <f t="shared" si="2"/>
        <v>-49</v>
      </c>
      <c r="U9" s="80">
        <f t="shared" si="2"/>
        <v>5251</v>
      </c>
      <c r="V9" s="115">
        <f t="shared" si="2"/>
        <v>0</v>
      </c>
      <c r="W9" s="80">
        <f t="shared" si="2"/>
        <v>0</v>
      </c>
      <c r="X9" s="173">
        <f>SUM(X28,X34,X50,X73)</f>
        <v>4865</v>
      </c>
      <c r="Y9" s="18">
        <f>SUM(Y28,Y34,Y50,Y73)</f>
        <v>751</v>
      </c>
      <c r="Z9" s="18">
        <f>SUM(Z28,Z34,Z50,Z73)</f>
        <v>5616</v>
      </c>
    </row>
    <row r="10" spans="1:26" s="10" customFormat="1" ht="15.75" hidden="1">
      <c r="A10" s="35" t="s">
        <v>0</v>
      </c>
      <c r="B10" s="8">
        <v>212</v>
      </c>
      <c r="C10" s="56" t="s">
        <v>2</v>
      </c>
      <c r="D10" s="18">
        <f>SUM(D35,D52,D74)</f>
        <v>63</v>
      </c>
      <c r="E10" s="18">
        <f>SUM(E35,E52,E74)</f>
        <v>11</v>
      </c>
      <c r="F10" s="18">
        <f aca="true" t="shared" si="3" ref="F10:F30">SUM(G10:L10)</f>
        <v>11</v>
      </c>
      <c r="G10" s="18">
        <f aca="true" t="shared" si="4" ref="G10:M10">SUM(G35,G52,G74)</f>
        <v>11</v>
      </c>
      <c r="H10" s="18">
        <f t="shared" si="4"/>
        <v>0</v>
      </c>
      <c r="I10" s="18">
        <f t="shared" si="4"/>
        <v>0</v>
      </c>
      <c r="J10" s="18">
        <f t="shared" si="4"/>
        <v>0</v>
      </c>
      <c r="K10" s="18">
        <f t="shared" si="4"/>
        <v>0</v>
      </c>
      <c r="L10" s="18">
        <f t="shared" si="4"/>
        <v>0</v>
      </c>
      <c r="M10" s="18">
        <f t="shared" si="4"/>
        <v>0</v>
      </c>
      <c r="N10" s="18">
        <f aca="true" t="shared" si="5" ref="N10:W10">SUM(N52,N35,N74)</f>
        <v>65</v>
      </c>
      <c r="O10" s="72">
        <f t="shared" si="5"/>
        <v>45</v>
      </c>
      <c r="P10" s="221">
        <f t="shared" si="5"/>
        <v>15</v>
      </c>
      <c r="Q10" s="18">
        <f t="shared" si="5"/>
        <v>0</v>
      </c>
      <c r="R10" s="18">
        <f t="shared" si="5"/>
        <v>15</v>
      </c>
      <c r="S10" s="115">
        <f t="shared" si="5"/>
        <v>0</v>
      </c>
      <c r="T10" s="115">
        <f t="shared" si="5"/>
        <v>0</v>
      </c>
      <c r="U10" s="80">
        <f t="shared" si="5"/>
        <v>15</v>
      </c>
      <c r="V10" s="115">
        <f t="shared" si="5"/>
        <v>0</v>
      </c>
      <c r="W10" s="80">
        <f t="shared" si="5"/>
        <v>0</v>
      </c>
      <c r="X10" s="173">
        <f>SUM(X52,X35,X74)</f>
        <v>5</v>
      </c>
      <c r="Y10" s="18">
        <f>SUM(Y52,Y35,Y74)</f>
        <v>0</v>
      </c>
      <c r="Z10" s="18">
        <f>SUM(Z52,Z35,Z74)</f>
        <v>5</v>
      </c>
    </row>
    <row r="11" spans="1:26" s="10" customFormat="1" ht="15.75" hidden="1">
      <c r="A11" s="35" t="s">
        <v>0</v>
      </c>
      <c r="B11" s="8">
        <v>213</v>
      </c>
      <c r="C11" s="56" t="s">
        <v>3</v>
      </c>
      <c r="D11" s="18">
        <f>SUM(D30,D36,D53,D75)</f>
        <v>1284</v>
      </c>
      <c r="E11" s="18">
        <f>SUM(E30,E36,E53,E75)</f>
        <v>478</v>
      </c>
      <c r="F11" s="18">
        <f t="shared" si="3"/>
        <v>754</v>
      </c>
      <c r="G11" s="18">
        <f aca="true" t="shared" si="6" ref="G11:W11">SUM(G30,G36,G53,G75)</f>
        <v>0</v>
      </c>
      <c r="H11" s="18">
        <f t="shared" si="6"/>
        <v>511</v>
      </c>
      <c r="I11" s="18">
        <f t="shared" si="6"/>
        <v>243</v>
      </c>
      <c r="J11" s="18">
        <f t="shared" si="6"/>
        <v>0</v>
      </c>
      <c r="K11" s="18">
        <f t="shared" si="6"/>
        <v>0</v>
      </c>
      <c r="L11" s="18">
        <f t="shared" si="6"/>
        <v>0</v>
      </c>
      <c r="M11" s="18">
        <f t="shared" si="6"/>
        <v>0</v>
      </c>
      <c r="N11" s="18">
        <f t="shared" si="6"/>
        <v>1406</v>
      </c>
      <c r="O11" s="72">
        <f t="shared" si="6"/>
        <v>5389.099999999999</v>
      </c>
      <c r="P11" s="221">
        <f t="shared" si="6"/>
        <v>1507.2</v>
      </c>
      <c r="Q11" s="18">
        <f t="shared" si="6"/>
        <v>0</v>
      </c>
      <c r="R11" s="18">
        <f t="shared" si="6"/>
        <v>1507.2</v>
      </c>
      <c r="S11" s="115">
        <f t="shared" si="6"/>
        <v>867.5</v>
      </c>
      <c r="T11" s="115">
        <f t="shared" si="6"/>
        <v>0</v>
      </c>
      <c r="U11" s="80">
        <f t="shared" si="6"/>
        <v>1507.2</v>
      </c>
      <c r="V11" s="115">
        <f t="shared" si="6"/>
        <v>0</v>
      </c>
      <c r="W11" s="80">
        <f t="shared" si="6"/>
        <v>0</v>
      </c>
      <c r="X11" s="173">
        <f>SUM(X30,X36,X53,X75)</f>
        <v>1482</v>
      </c>
      <c r="Y11" s="18">
        <f>SUM(Y30,Y36,Y53,Y75)</f>
        <v>0</v>
      </c>
      <c r="Z11" s="18">
        <f>SUM(Z30,Z36,Z53,Z75)</f>
        <v>1482</v>
      </c>
    </row>
    <row r="12" spans="1:26" s="7" customFormat="1" ht="15.75" hidden="1">
      <c r="A12" s="34" t="s">
        <v>0</v>
      </c>
      <c r="B12" s="5">
        <v>220</v>
      </c>
      <c r="C12" s="57" t="s">
        <v>4</v>
      </c>
      <c r="D12" s="24" t="e">
        <f aca="true" t="shared" si="7" ref="D12:M12">SUM(D13:D18)</f>
        <v>#REF!</v>
      </c>
      <c r="E12" s="24" t="e">
        <f t="shared" si="7"/>
        <v>#REF!</v>
      </c>
      <c r="F12" s="24" t="e">
        <f t="shared" si="7"/>
        <v>#REF!</v>
      </c>
      <c r="G12" s="24" t="e">
        <f t="shared" si="7"/>
        <v>#REF!</v>
      </c>
      <c r="H12" s="24" t="e">
        <f t="shared" si="7"/>
        <v>#REF!</v>
      </c>
      <c r="I12" s="24" t="e">
        <f t="shared" si="7"/>
        <v>#REF!</v>
      </c>
      <c r="J12" s="24" t="e">
        <f t="shared" si="7"/>
        <v>#REF!</v>
      </c>
      <c r="K12" s="24" t="e">
        <f t="shared" si="7"/>
        <v>#REF!</v>
      </c>
      <c r="L12" s="24" t="e">
        <f t="shared" si="7"/>
        <v>#REF!</v>
      </c>
      <c r="M12" s="24" t="e">
        <f t="shared" si="7"/>
        <v>#REF!</v>
      </c>
      <c r="N12" s="24" t="e">
        <f aca="true" t="shared" si="8" ref="N12:W12">SUM(N13:N18)</f>
        <v>#REF!</v>
      </c>
      <c r="O12" s="19" t="e">
        <f t="shared" si="8"/>
        <v>#REF!</v>
      </c>
      <c r="P12" s="220" t="e">
        <f t="shared" si="8"/>
        <v>#REF!</v>
      </c>
      <c r="Q12" s="24" t="e">
        <f>SUM(Q13:Q18)</f>
        <v>#REF!</v>
      </c>
      <c r="R12" s="24" t="e">
        <f>SUM(R13:R18)</f>
        <v>#REF!</v>
      </c>
      <c r="S12" s="114" t="e">
        <f>SUM(S13:S18)</f>
        <v>#REF!</v>
      </c>
      <c r="T12" s="114" t="e">
        <f>SUM(T13:T18)</f>
        <v>#REF!</v>
      </c>
      <c r="U12" s="79" t="e">
        <f>SUM(U13:U18)</f>
        <v>#REF!</v>
      </c>
      <c r="V12" s="114" t="e">
        <f t="shared" si="8"/>
        <v>#REF!</v>
      </c>
      <c r="W12" s="79" t="e">
        <f t="shared" si="8"/>
        <v>#REF!</v>
      </c>
      <c r="X12" s="232" t="e">
        <f>SUM(X13:X18)</f>
        <v>#REF!</v>
      </c>
      <c r="Y12" s="24" t="e">
        <f>SUM(Y13:Y18)</f>
        <v>#REF!</v>
      </c>
      <c r="Z12" s="24" t="e">
        <f>SUM(Z13:Z18)</f>
        <v>#REF!</v>
      </c>
    </row>
    <row r="13" spans="1:26" s="10" customFormat="1" ht="15.75" hidden="1">
      <c r="A13" s="35" t="s">
        <v>0</v>
      </c>
      <c r="B13" s="8">
        <v>221</v>
      </c>
      <c r="C13" s="56" t="s">
        <v>5</v>
      </c>
      <c r="D13" s="18">
        <f>SUM(D56)</f>
        <v>31</v>
      </c>
      <c r="E13" s="18">
        <f aca="true" t="shared" si="9" ref="E13:M13">SUM(E56)</f>
        <v>20</v>
      </c>
      <c r="F13" s="18">
        <f t="shared" si="3"/>
        <v>27</v>
      </c>
      <c r="G13" s="18">
        <f t="shared" si="9"/>
        <v>27</v>
      </c>
      <c r="H13" s="18">
        <f t="shared" si="9"/>
        <v>0</v>
      </c>
      <c r="I13" s="18">
        <f t="shared" si="9"/>
        <v>0</v>
      </c>
      <c r="J13" s="18">
        <f t="shared" si="9"/>
        <v>0</v>
      </c>
      <c r="K13" s="18">
        <f t="shared" si="9"/>
        <v>0</v>
      </c>
      <c r="L13" s="18">
        <f t="shared" si="9"/>
        <v>0</v>
      </c>
      <c r="M13" s="18">
        <f t="shared" si="9"/>
        <v>0</v>
      </c>
      <c r="N13" s="18" t="e">
        <f>SUM(N56,#REF!,N77)</f>
        <v>#REF!</v>
      </c>
      <c r="O13" s="72" t="e">
        <f>SUM(O56,#REF!,O77)</f>
        <v>#REF!</v>
      </c>
      <c r="P13" s="221" t="e">
        <f>SUM(P56,#REF!,P77)</f>
        <v>#REF!</v>
      </c>
      <c r="Q13" s="18" t="e">
        <f>SUM(Q56,#REF!,Q77)</f>
        <v>#REF!</v>
      </c>
      <c r="R13" s="18" t="e">
        <f>SUM(R56,#REF!,R77)</f>
        <v>#REF!</v>
      </c>
      <c r="S13" s="115" t="e">
        <f>SUM(S56,#REF!,S77)</f>
        <v>#REF!</v>
      </c>
      <c r="T13" s="115" t="e">
        <f>SUM(T56,#REF!,T77)</f>
        <v>#REF!</v>
      </c>
      <c r="U13" s="80" t="e">
        <f>SUM(U56,#REF!,U77)</f>
        <v>#REF!</v>
      </c>
      <c r="V13" s="115" t="e">
        <f>SUM(V56,#REF!,V77)</f>
        <v>#REF!</v>
      </c>
      <c r="W13" s="80" t="e">
        <f>SUM(W56,#REF!,W77)</f>
        <v>#REF!</v>
      </c>
      <c r="X13" s="173" t="e">
        <f>SUM(X56,#REF!,X77)</f>
        <v>#REF!</v>
      </c>
      <c r="Y13" s="18" t="e">
        <f>SUM(Y56,#REF!,Y77)</f>
        <v>#REF!</v>
      </c>
      <c r="Z13" s="18" t="e">
        <f>SUM(Z56,#REF!,Z77)</f>
        <v>#REF!</v>
      </c>
    </row>
    <row r="14" spans="1:26" s="10" customFormat="1" ht="15.75" hidden="1">
      <c r="A14" s="35" t="s">
        <v>0</v>
      </c>
      <c r="B14" s="8">
        <v>222</v>
      </c>
      <c r="C14" s="56" t="s">
        <v>6</v>
      </c>
      <c r="D14" s="18">
        <f>SUM(D37,D57,D78)</f>
        <v>9</v>
      </c>
      <c r="E14" s="18">
        <f aca="true" t="shared" si="10" ref="E14:M14">SUM(E37,E57,E78)</f>
        <v>2</v>
      </c>
      <c r="F14" s="18">
        <f t="shared" si="3"/>
        <v>3</v>
      </c>
      <c r="G14" s="18">
        <f t="shared" si="10"/>
        <v>3</v>
      </c>
      <c r="H14" s="18">
        <f t="shared" si="10"/>
        <v>0</v>
      </c>
      <c r="I14" s="18">
        <f t="shared" si="10"/>
        <v>0</v>
      </c>
      <c r="J14" s="18">
        <f t="shared" si="10"/>
        <v>0</v>
      </c>
      <c r="K14" s="18">
        <f t="shared" si="10"/>
        <v>0</v>
      </c>
      <c r="L14" s="18">
        <f t="shared" si="10"/>
        <v>0</v>
      </c>
      <c r="M14" s="18">
        <f t="shared" si="10"/>
        <v>0</v>
      </c>
      <c r="N14" s="18">
        <f aca="true" t="shared" si="11" ref="N14:W14">SUM(N57,N37,N78)</f>
        <v>9</v>
      </c>
      <c r="O14" s="72">
        <f t="shared" si="11"/>
        <v>45</v>
      </c>
      <c r="P14" s="221">
        <f t="shared" si="11"/>
        <v>15</v>
      </c>
      <c r="Q14" s="18">
        <f t="shared" si="11"/>
        <v>0</v>
      </c>
      <c r="R14" s="18">
        <f t="shared" si="11"/>
        <v>15</v>
      </c>
      <c r="S14" s="115">
        <f t="shared" si="11"/>
        <v>0</v>
      </c>
      <c r="T14" s="115">
        <f t="shared" si="11"/>
        <v>0</v>
      </c>
      <c r="U14" s="80">
        <f t="shared" si="11"/>
        <v>15</v>
      </c>
      <c r="V14" s="115">
        <f t="shared" si="11"/>
        <v>0</v>
      </c>
      <c r="W14" s="80">
        <f t="shared" si="11"/>
        <v>0</v>
      </c>
      <c r="X14" s="173">
        <f>SUM(X57,X37,X78)</f>
        <v>20</v>
      </c>
      <c r="Y14" s="18">
        <f>SUM(Y57,Y37,Y78)</f>
        <v>0</v>
      </c>
      <c r="Z14" s="18">
        <f>SUM(Z57,Z37,Z78)</f>
        <v>20</v>
      </c>
    </row>
    <row r="15" spans="1:26" s="10" customFormat="1" ht="15.75" hidden="1">
      <c r="A15" s="35" t="s">
        <v>0</v>
      </c>
      <c r="B15" s="8">
        <v>223</v>
      </c>
      <c r="C15" s="56" t="s">
        <v>7</v>
      </c>
      <c r="D15" s="18">
        <f>SUM(D38,D58,D79)</f>
        <v>132</v>
      </c>
      <c r="E15" s="18">
        <f aca="true" t="shared" si="12" ref="E15:M15">SUM(E38,E58,E79)</f>
        <v>84</v>
      </c>
      <c r="F15" s="18">
        <f t="shared" si="3"/>
        <v>84</v>
      </c>
      <c r="G15" s="18">
        <f t="shared" si="12"/>
        <v>84</v>
      </c>
      <c r="H15" s="18">
        <f t="shared" si="12"/>
        <v>0</v>
      </c>
      <c r="I15" s="18">
        <f t="shared" si="12"/>
        <v>0</v>
      </c>
      <c r="J15" s="18">
        <f t="shared" si="12"/>
        <v>0</v>
      </c>
      <c r="K15" s="18">
        <f t="shared" si="12"/>
        <v>0</v>
      </c>
      <c r="L15" s="18">
        <f t="shared" si="12"/>
        <v>0</v>
      </c>
      <c r="M15" s="18">
        <f t="shared" si="12"/>
        <v>0</v>
      </c>
      <c r="N15" s="18">
        <f>SUM(N58,N38,N79)</f>
        <v>238</v>
      </c>
      <c r="O15" s="72">
        <f>SUM(O58,O38,O79)</f>
        <v>2394</v>
      </c>
      <c r="P15" s="221">
        <f aca="true" t="shared" si="13" ref="P15:U15">SUM(P58,P38,P79,P59)</f>
        <v>587</v>
      </c>
      <c r="Q15" s="18">
        <f t="shared" si="13"/>
        <v>0</v>
      </c>
      <c r="R15" s="18">
        <f t="shared" si="13"/>
        <v>587</v>
      </c>
      <c r="S15" s="18">
        <f t="shared" si="13"/>
        <v>535</v>
      </c>
      <c r="T15" s="18">
        <f t="shared" si="13"/>
        <v>-1</v>
      </c>
      <c r="U15" s="80">
        <f t="shared" si="13"/>
        <v>586</v>
      </c>
      <c r="V15" s="115">
        <f>SUM(V58,V38,V79)</f>
        <v>0</v>
      </c>
      <c r="W15" s="80">
        <f>SUM(W58,W38,W79)</f>
        <v>0</v>
      </c>
      <c r="X15" s="173">
        <f>SUM(X58,X38,X79,X59)</f>
        <v>605</v>
      </c>
      <c r="Y15" s="18">
        <f>SUM(Y58,Y38,Y79,Y59)</f>
        <v>0</v>
      </c>
      <c r="Z15" s="18">
        <f>SUM(Z58,Z38,Z79,Z59)</f>
        <v>605</v>
      </c>
    </row>
    <row r="16" spans="1:26" s="10" customFormat="1" ht="15.75" hidden="1">
      <c r="A16" s="35" t="s">
        <v>0</v>
      </c>
      <c r="B16" s="8">
        <v>224</v>
      </c>
      <c r="C16" s="56" t="s">
        <v>8</v>
      </c>
      <c r="D16" s="18">
        <v>0</v>
      </c>
      <c r="E16" s="18">
        <v>0</v>
      </c>
      <c r="F16" s="18">
        <f t="shared" si="3"/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f aca="true" t="shared" si="14" ref="N16:W16">SUM(N60,N39,N80)</f>
        <v>0</v>
      </c>
      <c r="O16" s="72">
        <f t="shared" si="14"/>
        <v>0</v>
      </c>
      <c r="P16" s="221">
        <f t="shared" si="14"/>
        <v>0</v>
      </c>
      <c r="Q16" s="18">
        <f t="shared" si="14"/>
        <v>0</v>
      </c>
      <c r="R16" s="18">
        <f t="shared" si="14"/>
        <v>0</v>
      </c>
      <c r="S16" s="115">
        <f t="shared" si="14"/>
        <v>0</v>
      </c>
      <c r="T16" s="115">
        <f t="shared" si="14"/>
        <v>0</v>
      </c>
      <c r="U16" s="80">
        <f t="shared" si="14"/>
        <v>0</v>
      </c>
      <c r="V16" s="115">
        <f t="shared" si="14"/>
        <v>0</v>
      </c>
      <c r="W16" s="80">
        <f t="shared" si="14"/>
        <v>0</v>
      </c>
      <c r="X16" s="173">
        <f aca="true" t="shared" si="15" ref="X16:Z17">SUM(X60,X39,X80)</f>
        <v>0</v>
      </c>
      <c r="Y16" s="18">
        <f t="shared" si="15"/>
        <v>0</v>
      </c>
      <c r="Z16" s="18">
        <f t="shared" si="15"/>
        <v>0</v>
      </c>
    </row>
    <row r="17" spans="1:26" s="10" customFormat="1" ht="15.75" hidden="1">
      <c r="A17" s="35" t="s">
        <v>0</v>
      </c>
      <c r="B17" s="8">
        <v>225</v>
      </c>
      <c r="C17" s="56" t="s">
        <v>9</v>
      </c>
      <c r="D17" s="18" t="e">
        <f>SUM(#REF!,D40,D61,D81)</f>
        <v>#REF!</v>
      </c>
      <c r="E17" s="18" t="e">
        <f>SUM(#REF!,E40,E61,E81)</f>
        <v>#REF!</v>
      </c>
      <c r="F17" s="18" t="e">
        <f t="shared" si="3"/>
        <v>#REF!</v>
      </c>
      <c r="G17" s="18" t="e">
        <f>SUM(#REF!,G40,G61,G81)</f>
        <v>#REF!</v>
      </c>
      <c r="H17" s="18" t="e">
        <f>SUM(#REF!,H40,H61,H81)</f>
        <v>#REF!</v>
      </c>
      <c r="I17" s="18" t="e">
        <f>SUM(#REF!,I40,I61,I81)</f>
        <v>#REF!</v>
      </c>
      <c r="J17" s="18" t="e">
        <f>SUM(#REF!,J40,J61,J81)</f>
        <v>#REF!</v>
      </c>
      <c r="K17" s="18" t="e">
        <f>SUM(#REF!,K40,K61,K81)</f>
        <v>#REF!</v>
      </c>
      <c r="L17" s="18" t="e">
        <f>SUM(#REF!,L40,L61,L81)</f>
        <v>#REF!</v>
      </c>
      <c r="M17" s="18" t="e">
        <f>SUM(#REF!,M40,M61,M81)</f>
        <v>#REF!</v>
      </c>
      <c r="N17" s="18">
        <f aca="true" t="shared" si="16" ref="N17:W17">SUM(N61,N40,N81)</f>
        <v>17</v>
      </c>
      <c r="O17" s="72">
        <f t="shared" si="16"/>
        <v>135</v>
      </c>
      <c r="P17" s="221">
        <f t="shared" si="16"/>
        <v>45</v>
      </c>
      <c r="Q17" s="18">
        <f t="shared" si="16"/>
        <v>0</v>
      </c>
      <c r="R17" s="18">
        <f t="shared" si="16"/>
        <v>45</v>
      </c>
      <c r="S17" s="115">
        <f t="shared" si="16"/>
        <v>0</v>
      </c>
      <c r="T17" s="115">
        <f t="shared" si="16"/>
        <v>0</v>
      </c>
      <c r="U17" s="80">
        <f>SUM(U61,U40,U81,U62)</f>
        <v>45</v>
      </c>
      <c r="V17" s="115">
        <f t="shared" si="16"/>
        <v>0</v>
      </c>
      <c r="W17" s="80">
        <f t="shared" si="16"/>
        <v>0</v>
      </c>
      <c r="X17" s="173">
        <f t="shared" si="15"/>
        <v>25</v>
      </c>
      <c r="Y17" s="18">
        <f t="shared" si="15"/>
        <v>0</v>
      </c>
      <c r="Z17" s="18">
        <f t="shared" si="15"/>
        <v>25</v>
      </c>
    </row>
    <row r="18" spans="1:26" s="10" customFormat="1" ht="15.75" hidden="1">
      <c r="A18" s="35" t="s">
        <v>0</v>
      </c>
      <c r="B18" s="8">
        <v>226</v>
      </c>
      <c r="C18" s="56" t="s">
        <v>10</v>
      </c>
      <c r="D18" s="18">
        <f>SUM(D41,D63,D82)</f>
        <v>83</v>
      </c>
      <c r="E18" s="18">
        <f aca="true" t="shared" si="17" ref="E18:M18">SUM(E41,E63,E82)</f>
        <v>57</v>
      </c>
      <c r="F18" s="18">
        <f t="shared" si="3"/>
        <v>69</v>
      </c>
      <c r="G18" s="18">
        <f t="shared" si="17"/>
        <v>69</v>
      </c>
      <c r="H18" s="18">
        <f t="shared" si="17"/>
        <v>0</v>
      </c>
      <c r="I18" s="18">
        <f t="shared" si="17"/>
        <v>0</v>
      </c>
      <c r="J18" s="18">
        <f t="shared" si="17"/>
        <v>0</v>
      </c>
      <c r="K18" s="18">
        <f t="shared" si="17"/>
        <v>0</v>
      </c>
      <c r="L18" s="18">
        <f t="shared" si="17"/>
        <v>0</v>
      </c>
      <c r="M18" s="18">
        <f t="shared" si="17"/>
        <v>0</v>
      </c>
      <c r="N18" s="18">
        <f aca="true" t="shared" si="18" ref="N18:W18">SUM(N63,N41,N82,N93)</f>
        <v>66</v>
      </c>
      <c r="O18" s="72">
        <f t="shared" si="18"/>
        <v>246</v>
      </c>
      <c r="P18" s="221">
        <f t="shared" si="18"/>
        <v>70</v>
      </c>
      <c r="Q18" s="18">
        <f t="shared" si="18"/>
        <v>0</v>
      </c>
      <c r="R18" s="18">
        <f t="shared" si="18"/>
        <v>70</v>
      </c>
      <c r="S18" s="115">
        <f t="shared" si="18"/>
        <v>0</v>
      </c>
      <c r="T18" s="115">
        <f t="shared" si="18"/>
        <v>18</v>
      </c>
      <c r="U18" s="80">
        <f t="shared" si="18"/>
        <v>88</v>
      </c>
      <c r="V18" s="115">
        <f t="shared" si="18"/>
        <v>0</v>
      </c>
      <c r="W18" s="80">
        <f t="shared" si="18"/>
        <v>0</v>
      </c>
      <c r="X18" s="173">
        <f>SUM(X63,X41,X82,X93)</f>
        <v>45</v>
      </c>
      <c r="Y18" s="18">
        <f>SUM(Y63,Y41,Y82,Y93)</f>
        <v>0</v>
      </c>
      <c r="Z18" s="18">
        <f>SUM(Z63,Z41,Z82,Z93)</f>
        <v>45</v>
      </c>
    </row>
    <row r="19" spans="1:26" s="7" customFormat="1" ht="15.75" hidden="1">
      <c r="A19" s="34" t="s">
        <v>0</v>
      </c>
      <c r="B19" s="5">
        <v>231</v>
      </c>
      <c r="C19" s="57" t="s">
        <v>11</v>
      </c>
      <c r="D19" s="18">
        <f>SUM(D38,D42,D65,D83)</f>
        <v>0</v>
      </c>
      <c r="E19" s="18">
        <f>SUM(E38,E42,E65,E83)</f>
        <v>0</v>
      </c>
      <c r="F19" s="18">
        <f t="shared" si="3"/>
        <v>0</v>
      </c>
      <c r="G19" s="18">
        <f aca="true" t="shared" si="19" ref="G19:M20">SUM(G38,G42,G65,G83)</f>
        <v>0</v>
      </c>
      <c r="H19" s="18">
        <f t="shared" si="19"/>
        <v>0</v>
      </c>
      <c r="I19" s="18">
        <f t="shared" si="19"/>
        <v>0</v>
      </c>
      <c r="J19" s="18">
        <f t="shared" si="19"/>
        <v>0</v>
      </c>
      <c r="K19" s="18">
        <f t="shared" si="19"/>
        <v>0</v>
      </c>
      <c r="L19" s="18">
        <f t="shared" si="19"/>
        <v>0</v>
      </c>
      <c r="M19" s="18">
        <f t="shared" si="19"/>
        <v>0</v>
      </c>
      <c r="N19" s="24">
        <f aca="true" t="shared" si="20" ref="N19:W19">SUM(N91)</f>
        <v>0</v>
      </c>
      <c r="O19" s="19">
        <f t="shared" si="20"/>
        <v>0</v>
      </c>
      <c r="P19" s="220">
        <f t="shared" si="20"/>
        <v>0</v>
      </c>
      <c r="Q19" s="18">
        <f>SUM(Q64,Q42,Q83,Q95)</f>
        <v>-108</v>
      </c>
      <c r="R19" s="24">
        <f>SUM(R91)</f>
        <v>0</v>
      </c>
      <c r="S19" s="114"/>
      <c r="T19" s="115">
        <f>SUM(T64,T42,T83,T95)</f>
        <v>0</v>
      </c>
      <c r="U19" s="79">
        <f>SUM(U91)</f>
        <v>0</v>
      </c>
      <c r="V19" s="114">
        <f t="shared" si="20"/>
        <v>0</v>
      </c>
      <c r="W19" s="79">
        <f t="shared" si="20"/>
        <v>0</v>
      </c>
      <c r="X19" s="232">
        <f>SUM(X91)</f>
        <v>0</v>
      </c>
      <c r="Y19" s="18">
        <f>SUM(Y64,Y42,Y83,Y95)</f>
        <v>-108</v>
      </c>
      <c r="Z19" s="24">
        <f>SUM(Z91)</f>
        <v>0</v>
      </c>
    </row>
    <row r="20" spans="1:26" s="7" customFormat="1" ht="15.75" hidden="1">
      <c r="A20" s="34" t="s">
        <v>0</v>
      </c>
      <c r="B20" s="5">
        <v>262</v>
      </c>
      <c r="C20" s="57" t="s">
        <v>45</v>
      </c>
      <c r="D20" s="18">
        <f>SUM(D39,D43,D66,D84)</f>
        <v>0</v>
      </c>
      <c r="E20" s="18">
        <f>SUM(E39,E43,E66,E84)</f>
        <v>0</v>
      </c>
      <c r="F20" s="18">
        <f t="shared" si="3"/>
        <v>0</v>
      </c>
      <c r="G20" s="18">
        <f t="shared" si="19"/>
        <v>0</v>
      </c>
      <c r="H20" s="18">
        <f t="shared" si="19"/>
        <v>0</v>
      </c>
      <c r="I20" s="18">
        <f t="shared" si="19"/>
        <v>0</v>
      </c>
      <c r="J20" s="18">
        <f t="shared" si="19"/>
        <v>0</v>
      </c>
      <c r="K20" s="18">
        <f t="shared" si="19"/>
        <v>0</v>
      </c>
      <c r="L20" s="18">
        <f t="shared" si="19"/>
        <v>0</v>
      </c>
      <c r="M20" s="18">
        <f t="shared" si="19"/>
        <v>0</v>
      </c>
      <c r="N20" s="24">
        <f>SUM(N65,N42,N83)</f>
        <v>0</v>
      </c>
      <c r="O20" s="19">
        <f>SUM(O65,O42,O83)</f>
        <v>0</v>
      </c>
      <c r="P20" s="220">
        <f>SUM(P65,P42,P83)</f>
        <v>0</v>
      </c>
      <c r="Q20" s="18">
        <f>SUM(Q65,Q43,Q84,Q96)</f>
        <v>-608</v>
      </c>
      <c r="R20" s="24">
        <f>SUM(R65,R42,R83)</f>
        <v>0</v>
      </c>
      <c r="S20" s="114"/>
      <c r="T20" s="115">
        <f>SUM(T65,T43,T84,T96)</f>
        <v>18</v>
      </c>
      <c r="U20" s="79">
        <f>SUM(U65,U42,U83)</f>
        <v>0</v>
      </c>
      <c r="V20" s="114">
        <f>SUM(V65,V42,V83)</f>
        <v>0</v>
      </c>
      <c r="W20" s="79">
        <f>SUM(W65,W42,W83)</f>
        <v>0</v>
      </c>
      <c r="X20" s="232">
        <f>SUM(X65,X42,X83)</f>
        <v>0</v>
      </c>
      <c r="Y20" s="18">
        <f>SUM(Y65,Y43,Y84,Y96)</f>
        <v>-613</v>
      </c>
      <c r="Z20" s="24">
        <f>SUM(Z65,Z42,Z83)</f>
        <v>0</v>
      </c>
    </row>
    <row r="21" spans="1:26" s="7" customFormat="1" ht="31.5" hidden="1">
      <c r="A21" s="34" t="s">
        <v>0</v>
      </c>
      <c r="B21" s="5">
        <v>263</v>
      </c>
      <c r="C21" s="57" t="s">
        <v>117</v>
      </c>
      <c r="D21" s="18">
        <v>0</v>
      </c>
      <c r="E21" s="18">
        <v>0</v>
      </c>
      <c r="F21" s="18">
        <f t="shared" si="3"/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24">
        <f>SUM(N66,N43,N84)</f>
        <v>0</v>
      </c>
      <c r="O21" s="19">
        <f>SUM(O66,O43,O84)</f>
        <v>0</v>
      </c>
      <c r="P21" s="220">
        <f>SUM(P66,P43)</f>
        <v>0</v>
      </c>
      <c r="Q21" s="18">
        <f>SUM(Q66,Q44,Q85,Q97)</f>
        <v>0</v>
      </c>
      <c r="R21" s="24">
        <f>SUM(R66,R43)</f>
        <v>0</v>
      </c>
      <c r="S21" s="114">
        <f>SUM(S66,S43)</f>
        <v>0</v>
      </c>
      <c r="T21" s="115">
        <f>SUM(T66,T44,T85,T97)</f>
        <v>0</v>
      </c>
      <c r="U21" s="79">
        <f>SUM(U66,U43)</f>
        <v>0</v>
      </c>
      <c r="V21" s="114">
        <f>SUM(V66,V43,V84)</f>
        <v>0</v>
      </c>
      <c r="W21" s="79">
        <f>SUM(W66,W43,W84)</f>
        <v>0</v>
      </c>
      <c r="X21" s="232">
        <f>SUM(X66,X43)</f>
        <v>0</v>
      </c>
      <c r="Y21" s="18">
        <f>SUM(Y66,Y44,Y85,Y97)</f>
        <v>0</v>
      </c>
      <c r="Z21" s="24">
        <f>SUM(Z66,Z43)</f>
        <v>0</v>
      </c>
    </row>
    <row r="22" spans="1:26" s="7" customFormat="1" ht="31.5" hidden="1">
      <c r="A22" s="35" t="s">
        <v>0</v>
      </c>
      <c r="B22" s="8">
        <v>251</v>
      </c>
      <c r="C22" s="56" t="s">
        <v>42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4"/>
      <c r="O22" s="19"/>
      <c r="P22" s="221">
        <f aca="true" t="shared" si="21" ref="P22:U22">SUM(P84,P64)</f>
        <v>736</v>
      </c>
      <c r="Q22" s="18">
        <f t="shared" si="21"/>
        <v>-736</v>
      </c>
      <c r="R22" s="18">
        <f t="shared" si="21"/>
        <v>0</v>
      </c>
      <c r="S22" s="115">
        <f t="shared" si="21"/>
        <v>600.1</v>
      </c>
      <c r="T22" s="115">
        <f t="shared" si="21"/>
        <v>0</v>
      </c>
      <c r="U22" s="80">
        <f t="shared" si="21"/>
        <v>0</v>
      </c>
      <c r="V22" s="114"/>
      <c r="W22" s="79"/>
      <c r="X22" s="173">
        <f>SUM(X84,X64)</f>
        <v>736</v>
      </c>
      <c r="Y22" s="18">
        <f>SUM(Y84,Y64)</f>
        <v>-736</v>
      </c>
      <c r="Z22" s="18">
        <f>SUM(Z84,Z64)</f>
        <v>0</v>
      </c>
    </row>
    <row r="23" spans="1:26" s="7" customFormat="1" ht="15.75" hidden="1">
      <c r="A23" s="34" t="s">
        <v>0</v>
      </c>
      <c r="B23" s="5">
        <v>290</v>
      </c>
      <c r="C23" s="57" t="s">
        <v>12</v>
      </c>
      <c r="D23" s="24">
        <f>SUM(D67,D92,D95,D44,D85,D90)</f>
        <v>78</v>
      </c>
      <c r="E23" s="24">
        <f aca="true" t="shared" si="22" ref="E23:M23">SUM(E67,E92,E95,E44,E85,E90)</f>
        <v>2</v>
      </c>
      <c r="F23" s="24">
        <f t="shared" si="3"/>
        <v>2</v>
      </c>
      <c r="G23" s="24">
        <f t="shared" si="22"/>
        <v>2</v>
      </c>
      <c r="H23" s="24">
        <f t="shared" si="22"/>
        <v>0</v>
      </c>
      <c r="I23" s="24">
        <f t="shared" si="22"/>
        <v>0</v>
      </c>
      <c r="J23" s="24">
        <f t="shared" si="22"/>
        <v>0</v>
      </c>
      <c r="K23" s="24">
        <f t="shared" si="22"/>
        <v>0</v>
      </c>
      <c r="L23" s="24">
        <f t="shared" si="22"/>
        <v>0</v>
      </c>
      <c r="M23" s="24">
        <f t="shared" si="22"/>
        <v>0</v>
      </c>
      <c r="N23" s="24">
        <f>SUM(N67,N92,N95,N44,N85,N90)</f>
        <v>56</v>
      </c>
      <c r="O23" s="19">
        <f>SUM(O67,O92,O95,O44,O85,O90)</f>
        <v>82</v>
      </c>
      <c r="P23" s="220">
        <f aca="true" t="shared" si="23" ref="P23:U23">SUM(P67,P92,P95,P44,P85,P90,P31)</f>
        <v>26.7</v>
      </c>
      <c r="Q23" s="24">
        <f t="shared" si="23"/>
        <v>0</v>
      </c>
      <c r="R23" s="24">
        <f t="shared" si="23"/>
        <v>26.7</v>
      </c>
      <c r="S23" s="114">
        <f t="shared" si="23"/>
        <v>1.9</v>
      </c>
      <c r="T23" s="114">
        <f t="shared" si="23"/>
        <v>0</v>
      </c>
      <c r="U23" s="79">
        <f t="shared" si="23"/>
        <v>26.7</v>
      </c>
      <c r="V23" s="114">
        <f>SUM(V67,V92,V95,V44,V85,V90)</f>
        <v>0</v>
      </c>
      <c r="W23" s="79">
        <f>SUM(W67,W92,W95,W44,W85,W90)</f>
        <v>0</v>
      </c>
      <c r="X23" s="232">
        <f>SUM(X67,X92,X95,X44,X85,X90,X31)</f>
        <v>351.9</v>
      </c>
      <c r="Y23" s="24">
        <f>SUM(Y67,Y92,Y95,Y44,Y85,Y90,Y31)</f>
        <v>0</v>
      </c>
      <c r="Z23" s="24">
        <f>SUM(Z67,Z92,Z95,Z44,Z85,Z90,Z31)</f>
        <v>351.9</v>
      </c>
    </row>
    <row r="24" spans="1:26" s="7" customFormat="1" ht="15.75" hidden="1">
      <c r="A24" s="34" t="s">
        <v>0</v>
      </c>
      <c r="B24" s="5">
        <v>300</v>
      </c>
      <c r="C24" s="57" t="s">
        <v>13</v>
      </c>
      <c r="D24" s="24">
        <f>SUM(D25:D26)</f>
        <v>175</v>
      </c>
      <c r="E24" s="24">
        <f aca="true" t="shared" si="24" ref="E24:M24">SUM(E25:E26)</f>
        <v>139</v>
      </c>
      <c r="F24" s="24">
        <f t="shared" si="24"/>
        <v>186</v>
      </c>
      <c r="G24" s="24">
        <f t="shared" si="24"/>
        <v>186</v>
      </c>
      <c r="H24" s="24">
        <f t="shared" si="24"/>
        <v>0</v>
      </c>
      <c r="I24" s="24">
        <f t="shared" si="24"/>
        <v>0</v>
      </c>
      <c r="J24" s="24">
        <f t="shared" si="24"/>
        <v>0</v>
      </c>
      <c r="K24" s="24">
        <f t="shared" si="24"/>
        <v>0</v>
      </c>
      <c r="L24" s="24">
        <f t="shared" si="24"/>
        <v>0</v>
      </c>
      <c r="M24" s="24">
        <f t="shared" si="24"/>
        <v>0</v>
      </c>
      <c r="N24" s="24">
        <f>SUM(N25:N26)</f>
        <v>162</v>
      </c>
      <c r="O24" s="19">
        <f aca="true" t="shared" si="25" ref="O24:W24">SUM(O25:O26)</f>
        <v>480</v>
      </c>
      <c r="P24" s="220">
        <f t="shared" si="25"/>
        <v>161</v>
      </c>
      <c r="Q24" s="24">
        <f>SUM(Q25:Q26)</f>
        <v>0</v>
      </c>
      <c r="R24" s="24">
        <f>SUM(R25:R26)</f>
        <v>161</v>
      </c>
      <c r="S24" s="114">
        <f>SUM(S25:S26)</f>
        <v>0</v>
      </c>
      <c r="T24" s="114">
        <f>SUM(T25:T26)</f>
        <v>0</v>
      </c>
      <c r="U24" s="79">
        <f>SUM(U25:U26)</f>
        <v>160</v>
      </c>
      <c r="V24" s="114">
        <f t="shared" si="25"/>
        <v>0</v>
      </c>
      <c r="W24" s="79">
        <f t="shared" si="25"/>
        <v>0</v>
      </c>
      <c r="X24" s="232">
        <f>SUM(X25:X26)</f>
        <v>105</v>
      </c>
      <c r="Y24" s="24">
        <f>SUM(Y25:Y26)</f>
        <v>0</v>
      </c>
      <c r="Z24" s="24">
        <f>SUM(Z25:Z26)</f>
        <v>105</v>
      </c>
    </row>
    <row r="25" spans="1:26" s="10" customFormat="1" ht="15.75" hidden="1">
      <c r="A25" s="35" t="s">
        <v>0</v>
      </c>
      <c r="B25" s="8">
        <v>310</v>
      </c>
      <c r="C25" s="56" t="s">
        <v>14</v>
      </c>
      <c r="D25" s="18">
        <f>SUM(D69,D46,D87)</f>
        <v>77</v>
      </c>
      <c r="E25" s="18">
        <f aca="true" t="shared" si="26" ref="E25:M25">SUM(E69,E46,E87)</f>
        <v>77</v>
      </c>
      <c r="F25" s="18">
        <f t="shared" si="3"/>
        <v>77</v>
      </c>
      <c r="G25" s="18">
        <f t="shared" si="26"/>
        <v>77</v>
      </c>
      <c r="H25" s="18">
        <f t="shared" si="26"/>
        <v>0</v>
      </c>
      <c r="I25" s="18">
        <f t="shared" si="26"/>
        <v>0</v>
      </c>
      <c r="J25" s="18">
        <f t="shared" si="26"/>
        <v>0</v>
      </c>
      <c r="K25" s="18">
        <f t="shared" si="26"/>
        <v>0</v>
      </c>
      <c r="L25" s="18">
        <f t="shared" si="26"/>
        <v>0</v>
      </c>
      <c r="M25" s="18">
        <f t="shared" si="26"/>
        <v>0</v>
      </c>
      <c r="N25" s="18">
        <f aca="true" t="shared" si="27" ref="N25:W25">SUM(N69,N46,N87)</f>
        <v>46</v>
      </c>
      <c r="O25" s="72">
        <f t="shared" si="27"/>
        <v>90</v>
      </c>
      <c r="P25" s="221">
        <f t="shared" si="27"/>
        <v>30</v>
      </c>
      <c r="Q25" s="18">
        <f t="shared" si="27"/>
        <v>0</v>
      </c>
      <c r="R25" s="18">
        <f t="shared" si="27"/>
        <v>30</v>
      </c>
      <c r="S25" s="115">
        <f t="shared" si="27"/>
        <v>0</v>
      </c>
      <c r="T25" s="115">
        <f t="shared" si="27"/>
        <v>0</v>
      </c>
      <c r="U25" s="80">
        <f t="shared" si="27"/>
        <v>30</v>
      </c>
      <c r="V25" s="115">
        <f t="shared" si="27"/>
        <v>0</v>
      </c>
      <c r="W25" s="80">
        <f t="shared" si="27"/>
        <v>0</v>
      </c>
      <c r="X25" s="173">
        <f aca="true" t="shared" si="28" ref="X25:Z26">SUM(X69,X46,X87)</f>
        <v>25</v>
      </c>
      <c r="Y25" s="18">
        <f t="shared" si="28"/>
        <v>0</v>
      </c>
      <c r="Z25" s="18">
        <f t="shared" si="28"/>
        <v>25</v>
      </c>
    </row>
    <row r="26" spans="1:26" s="10" customFormat="1" ht="16.5" customHeight="1" hidden="1">
      <c r="A26" s="35" t="s">
        <v>0</v>
      </c>
      <c r="B26" s="8">
        <v>340</v>
      </c>
      <c r="C26" s="56" t="s">
        <v>15</v>
      </c>
      <c r="D26" s="18">
        <f>SUM(D70,D47,D88)</f>
        <v>98</v>
      </c>
      <c r="E26" s="18">
        <f aca="true" t="shared" si="29" ref="E26:M26">SUM(E70,E47,E88)</f>
        <v>62</v>
      </c>
      <c r="F26" s="18">
        <f t="shared" si="3"/>
        <v>109</v>
      </c>
      <c r="G26" s="18">
        <f t="shared" si="29"/>
        <v>109</v>
      </c>
      <c r="H26" s="18">
        <f t="shared" si="29"/>
        <v>0</v>
      </c>
      <c r="I26" s="18">
        <f t="shared" si="29"/>
        <v>0</v>
      </c>
      <c r="J26" s="18">
        <f t="shared" si="29"/>
        <v>0</v>
      </c>
      <c r="K26" s="18">
        <f t="shared" si="29"/>
        <v>0</v>
      </c>
      <c r="L26" s="18">
        <f t="shared" si="29"/>
        <v>0</v>
      </c>
      <c r="M26" s="18">
        <f t="shared" si="29"/>
        <v>0</v>
      </c>
      <c r="N26" s="18">
        <f aca="true" t="shared" si="30" ref="N26:W26">SUM(N70,N47,N88)</f>
        <v>116</v>
      </c>
      <c r="O26" s="72">
        <f t="shared" si="30"/>
        <v>390</v>
      </c>
      <c r="P26" s="221">
        <f t="shared" si="30"/>
        <v>131</v>
      </c>
      <c r="Q26" s="18">
        <f t="shared" si="30"/>
        <v>0</v>
      </c>
      <c r="R26" s="18">
        <f t="shared" si="30"/>
        <v>131</v>
      </c>
      <c r="S26" s="115">
        <f t="shared" si="30"/>
        <v>0</v>
      </c>
      <c r="T26" s="115">
        <f t="shared" si="30"/>
        <v>0</v>
      </c>
      <c r="U26" s="80">
        <f t="shared" si="30"/>
        <v>130</v>
      </c>
      <c r="V26" s="115">
        <f t="shared" si="30"/>
        <v>0</v>
      </c>
      <c r="W26" s="80">
        <f t="shared" si="30"/>
        <v>0</v>
      </c>
      <c r="X26" s="173">
        <f t="shared" si="28"/>
        <v>80</v>
      </c>
      <c r="Y26" s="18">
        <f t="shared" si="28"/>
        <v>0</v>
      </c>
      <c r="Z26" s="18">
        <f t="shared" si="28"/>
        <v>80</v>
      </c>
    </row>
    <row r="27" spans="1:26" s="10" customFormat="1" ht="15.75" hidden="1">
      <c r="A27" s="36" t="s">
        <v>17</v>
      </c>
      <c r="B27" s="12"/>
      <c r="C27" s="58"/>
      <c r="D27" s="19" t="e">
        <f aca="true" t="shared" si="31" ref="D27:M27">SUM(D8,D12,D19,D21,D23,D24)</f>
        <v>#REF!</v>
      </c>
      <c r="E27" s="19" t="e">
        <f t="shared" si="31"/>
        <v>#REF!</v>
      </c>
      <c r="F27" s="19" t="e">
        <f t="shared" si="31"/>
        <v>#REF!</v>
      </c>
      <c r="G27" s="19" t="e">
        <f t="shared" si="31"/>
        <v>#REF!</v>
      </c>
      <c r="H27" s="19" t="e">
        <f t="shared" si="31"/>
        <v>#REF!</v>
      </c>
      <c r="I27" s="19" t="e">
        <f t="shared" si="31"/>
        <v>#REF!</v>
      </c>
      <c r="J27" s="19" t="e">
        <f t="shared" si="31"/>
        <v>#REF!</v>
      </c>
      <c r="K27" s="19" t="e">
        <f t="shared" si="31"/>
        <v>#REF!</v>
      </c>
      <c r="L27" s="19" t="e">
        <f t="shared" si="31"/>
        <v>#REF!</v>
      </c>
      <c r="M27" s="19" t="e">
        <f t="shared" si="31"/>
        <v>#REF!</v>
      </c>
      <c r="N27" s="19" t="e">
        <f>SUM(N8,N12,N19,N21,N23,N24)</f>
        <v>#REF!</v>
      </c>
      <c r="O27" s="19" t="e">
        <f>SUM(O8,O12,O19,O21,O23,O24)</f>
        <v>#REF!</v>
      </c>
      <c r="P27" s="220" t="e">
        <f aca="true" t="shared" si="32" ref="P27:U27">SUM(P8,P12,P22,P23,P24)</f>
        <v>#REF!</v>
      </c>
      <c r="Q27" s="19" t="e">
        <f t="shared" si="32"/>
        <v>#REF!</v>
      </c>
      <c r="R27" s="19" t="e">
        <f t="shared" si="32"/>
        <v>#REF!</v>
      </c>
      <c r="S27" s="116" t="e">
        <f t="shared" si="32"/>
        <v>#REF!</v>
      </c>
      <c r="T27" s="116" t="e">
        <f t="shared" si="32"/>
        <v>#REF!</v>
      </c>
      <c r="U27" s="81" t="e">
        <f t="shared" si="32"/>
        <v>#REF!</v>
      </c>
      <c r="V27" s="116" t="e">
        <f>SUM(V8,V12,V19,V21,V23,V24)</f>
        <v>#REF!</v>
      </c>
      <c r="W27" s="81" t="e">
        <f>SUM(W8,W12,W19,W21,W23,W24)</f>
        <v>#REF!</v>
      </c>
      <c r="X27" s="232" t="e">
        <f>SUM(X8,X12,X22,X23,X24)</f>
        <v>#REF!</v>
      </c>
      <c r="Y27" s="19" t="e">
        <f>SUM(Y8,Y12,Y22,Y23,Y24)</f>
        <v>#REF!</v>
      </c>
      <c r="Z27" s="19" t="e">
        <f>SUM(Z8,Z12,Z22,Z23,Z24)</f>
        <v>#REF!</v>
      </c>
    </row>
    <row r="28" spans="1:26" s="10" customFormat="1" ht="18" customHeight="1">
      <c r="A28" s="37" t="s">
        <v>16</v>
      </c>
      <c r="B28" s="8">
        <v>211</v>
      </c>
      <c r="C28" s="56" t="s">
        <v>1</v>
      </c>
      <c r="D28" s="56">
        <v>500</v>
      </c>
      <c r="E28" s="56">
        <v>456</v>
      </c>
      <c r="F28" s="18">
        <f t="shared" si="3"/>
        <v>588</v>
      </c>
      <c r="G28" s="56"/>
      <c r="H28" s="56">
        <v>270</v>
      </c>
      <c r="I28" s="56">
        <v>318</v>
      </c>
      <c r="J28" s="56"/>
      <c r="K28" s="56"/>
      <c r="L28" s="56"/>
      <c r="M28" s="56"/>
      <c r="N28" s="18">
        <v>576</v>
      </c>
      <c r="O28" s="72">
        <f>SUM(P28:W28)</f>
        <v>3092.1</v>
      </c>
      <c r="P28" s="184">
        <v>907</v>
      </c>
      <c r="Q28" s="180">
        <f>R28-P28</f>
        <v>0</v>
      </c>
      <c r="R28" s="180">
        <v>907</v>
      </c>
      <c r="S28" s="179">
        <v>371.1</v>
      </c>
      <c r="T28" s="117">
        <v>0</v>
      </c>
      <c r="U28" s="61">
        <f>SUM(R28+T28)</f>
        <v>907</v>
      </c>
      <c r="V28" s="117"/>
      <c r="W28" s="61"/>
      <c r="X28" s="189">
        <v>907</v>
      </c>
      <c r="Y28" s="180">
        <f>Z28-X28</f>
        <v>0</v>
      </c>
      <c r="Z28" s="180">
        <v>907</v>
      </c>
    </row>
    <row r="29" spans="1:26" s="10" customFormat="1" ht="18" customHeight="1">
      <c r="A29" s="37" t="s">
        <v>16</v>
      </c>
      <c r="B29" s="8">
        <v>212</v>
      </c>
      <c r="C29" s="56" t="s">
        <v>2</v>
      </c>
      <c r="D29" s="56"/>
      <c r="E29" s="56"/>
      <c r="F29" s="18"/>
      <c r="G29" s="56"/>
      <c r="H29" s="56"/>
      <c r="I29" s="56"/>
      <c r="J29" s="56"/>
      <c r="K29" s="56"/>
      <c r="L29" s="56"/>
      <c r="M29" s="56"/>
      <c r="N29" s="18"/>
      <c r="O29" s="72"/>
      <c r="P29" s="184">
        <v>2</v>
      </c>
      <c r="Q29" s="180">
        <f>R29-P29</f>
        <v>0</v>
      </c>
      <c r="R29" s="180">
        <v>2</v>
      </c>
      <c r="S29" s="179"/>
      <c r="T29" s="117"/>
      <c r="U29" s="61"/>
      <c r="V29" s="117"/>
      <c r="W29" s="61"/>
      <c r="X29" s="189">
        <v>0</v>
      </c>
      <c r="Y29" s="180">
        <f>Z29-X29</f>
        <v>0</v>
      </c>
      <c r="Z29" s="180">
        <v>0</v>
      </c>
    </row>
    <row r="30" spans="1:26" s="10" customFormat="1" ht="15.75">
      <c r="A30" s="37" t="s">
        <v>16</v>
      </c>
      <c r="B30" s="8">
        <v>213</v>
      </c>
      <c r="C30" s="56" t="s">
        <v>3</v>
      </c>
      <c r="D30" s="56">
        <v>131</v>
      </c>
      <c r="E30" s="56">
        <v>86</v>
      </c>
      <c r="F30" s="18">
        <f t="shared" si="3"/>
        <v>133</v>
      </c>
      <c r="G30" s="56"/>
      <c r="H30" s="56">
        <v>83</v>
      </c>
      <c r="I30" s="56">
        <v>50</v>
      </c>
      <c r="J30" s="56"/>
      <c r="K30" s="56"/>
      <c r="L30" s="56"/>
      <c r="M30" s="56"/>
      <c r="N30" s="18">
        <v>197</v>
      </c>
      <c r="O30" s="72">
        <f>SUM(P30:W30)</f>
        <v>940.7</v>
      </c>
      <c r="P30" s="184">
        <v>274</v>
      </c>
      <c r="Q30" s="180">
        <f>R30-P30</f>
        <v>0</v>
      </c>
      <c r="R30" s="180">
        <v>274</v>
      </c>
      <c r="S30" s="179">
        <v>118.7</v>
      </c>
      <c r="T30" s="117">
        <v>0</v>
      </c>
      <c r="U30" s="61">
        <f>SUM(R30+T30)</f>
        <v>274</v>
      </c>
      <c r="V30" s="117"/>
      <c r="W30" s="61"/>
      <c r="X30" s="189">
        <v>274</v>
      </c>
      <c r="Y30" s="180">
        <f>Z30-X30</f>
        <v>0</v>
      </c>
      <c r="Z30" s="180">
        <v>274</v>
      </c>
    </row>
    <row r="31" spans="1:26" s="10" customFormat="1" ht="15.75" hidden="1">
      <c r="A31" s="37" t="s">
        <v>16</v>
      </c>
      <c r="B31" s="8">
        <v>290</v>
      </c>
      <c r="C31" s="56" t="s">
        <v>12</v>
      </c>
      <c r="D31" s="56"/>
      <c r="E31" s="56"/>
      <c r="F31" s="18"/>
      <c r="G31" s="56"/>
      <c r="H31" s="56"/>
      <c r="I31" s="56"/>
      <c r="J31" s="56"/>
      <c r="K31" s="56"/>
      <c r="L31" s="56"/>
      <c r="M31" s="56"/>
      <c r="N31" s="18"/>
      <c r="O31" s="72"/>
      <c r="P31" s="184">
        <v>0</v>
      </c>
      <c r="Q31" s="180">
        <f>R31-P31</f>
        <v>0</v>
      </c>
      <c r="R31" s="180">
        <v>0</v>
      </c>
      <c r="S31" s="179">
        <v>0</v>
      </c>
      <c r="T31" s="117">
        <v>0</v>
      </c>
      <c r="U31" s="61">
        <f>SUM(R31+T31)</f>
        <v>0</v>
      </c>
      <c r="V31" s="117"/>
      <c r="W31" s="61"/>
      <c r="X31" s="189">
        <v>0</v>
      </c>
      <c r="Y31" s="180">
        <f>Z31-X31</f>
        <v>0</v>
      </c>
      <c r="Z31" s="180">
        <v>0</v>
      </c>
    </row>
    <row r="32" spans="1:26" s="10" customFormat="1" ht="15.75">
      <c r="A32" s="38"/>
      <c r="B32" s="12"/>
      <c r="C32" s="59" t="s">
        <v>18</v>
      </c>
      <c r="D32" s="11">
        <f aca="true" t="shared" si="33" ref="D32:M32">SUM(D28:D30)</f>
        <v>631</v>
      </c>
      <c r="E32" s="11">
        <f t="shared" si="33"/>
        <v>542</v>
      </c>
      <c r="F32" s="11">
        <f t="shared" si="33"/>
        <v>721</v>
      </c>
      <c r="G32" s="11">
        <f t="shared" si="33"/>
        <v>0</v>
      </c>
      <c r="H32" s="11">
        <f t="shared" si="33"/>
        <v>353</v>
      </c>
      <c r="I32" s="11">
        <f t="shared" si="33"/>
        <v>368</v>
      </c>
      <c r="J32" s="11">
        <f t="shared" si="33"/>
        <v>0</v>
      </c>
      <c r="K32" s="11">
        <f t="shared" si="33"/>
        <v>0</v>
      </c>
      <c r="L32" s="11">
        <f t="shared" si="33"/>
        <v>0</v>
      </c>
      <c r="M32" s="11">
        <f t="shared" si="33"/>
        <v>0</v>
      </c>
      <c r="N32" s="11">
        <f>SUM(N28:N30)</f>
        <v>773</v>
      </c>
      <c r="O32" s="11">
        <f>SUM(O28:O30)</f>
        <v>4032.8</v>
      </c>
      <c r="P32" s="183">
        <f aca="true" t="shared" si="34" ref="P32:U32">SUM(P28:P31)</f>
        <v>1183</v>
      </c>
      <c r="Q32" s="183">
        <f t="shared" si="34"/>
        <v>0</v>
      </c>
      <c r="R32" s="183">
        <f t="shared" si="34"/>
        <v>1183</v>
      </c>
      <c r="S32" s="176">
        <f t="shared" si="34"/>
        <v>489.8</v>
      </c>
      <c r="T32" s="118">
        <f t="shared" si="34"/>
        <v>0</v>
      </c>
      <c r="U32" s="82">
        <f t="shared" si="34"/>
        <v>1181</v>
      </c>
      <c r="V32" s="118">
        <f>SUM(V28:V30)</f>
        <v>0</v>
      </c>
      <c r="W32" s="82">
        <f>SUM(W28:W30)</f>
        <v>0</v>
      </c>
      <c r="X32" s="183">
        <f>SUM(X28:X31)</f>
        <v>1181</v>
      </c>
      <c r="Y32" s="183">
        <f>SUM(Y28:Y31)</f>
        <v>0</v>
      </c>
      <c r="Z32" s="183">
        <f>SUM(Z28:Z31)</f>
        <v>1181</v>
      </c>
    </row>
    <row r="33" spans="1:26" s="7" customFormat="1" ht="18" customHeight="1">
      <c r="A33" s="39" t="s">
        <v>19</v>
      </c>
      <c r="B33" s="5">
        <v>210</v>
      </c>
      <c r="C33" s="57" t="s">
        <v>30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24">
        <f>SUM(N34:N36)</f>
        <v>581</v>
      </c>
      <c r="O33" s="19"/>
      <c r="P33" s="222">
        <f>SUM(P34:P37)</f>
        <v>607</v>
      </c>
      <c r="Q33" s="185">
        <f>SUM(Q34:Q36)</f>
        <v>0</v>
      </c>
      <c r="R33" s="185">
        <f>R34+R36</f>
        <v>607</v>
      </c>
      <c r="S33" s="177">
        <f>SUM(S34:S36)</f>
        <v>92.7</v>
      </c>
      <c r="T33" s="119">
        <f>SUM(T34:T36)</f>
        <v>0</v>
      </c>
      <c r="U33" s="60">
        <f>SUM(U34:U36)</f>
        <v>607</v>
      </c>
      <c r="V33" s="119"/>
      <c r="W33" s="60"/>
      <c r="X33" s="187">
        <f>SUM(X34:X37)</f>
        <v>574</v>
      </c>
      <c r="Y33" s="185">
        <f>SUM(Y34:Y36)</f>
        <v>0</v>
      </c>
      <c r="Z33" s="185">
        <f>Z34+Z36</f>
        <v>574</v>
      </c>
    </row>
    <row r="34" spans="1:26" s="10" customFormat="1" ht="16.5" customHeight="1">
      <c r="A34" s="37" t="s">
        <v>19</v>
      </c>
      <c r="B34" s="8">
        <v>211</v>
      </c>
      <c r="C34" s="56" t="s">
        <v>1</v>
      </c>
      <c r="D34" s="56">
        <v>450</v>
      </c>
      <c r="E34" s="56">
        <v>350</v>
      </c>
      <c r="F34" s="18">
        <f>SUM(G34:L34)</f>
        <v>444</v>
      </c>
      <c r="G34" s="56"/>
      <c r="H34" s="56">
        <v>444</v>
      </c>
      <c r="I34" s="56"/>
      <c r="J34" s="56"/>
      <c r="K34" s="56"/>
      <c r="L34" s="56"/>
      <c r="M34" s="56"/>
      <c r="N34" s="18">
        <v>429</v>
      </c>
      <c r="O34" s="72">
        <f aca="true" t="shared" si="35" ref="O34:O44">SUM(P34:W34)</f>
        <v>1469.2</v>
      </c>
      <c r="P34" s="184">
        <v>466</v>
      </c>
      <c r="Q34" s="180">
        <f aca="true" t="shared" si="36" ref="Q34:Q47">R34-P34</f>
        <v>0</v>
      </c>
      <c r="R34" s="180">
        <v>466</v>
      </c>
      <c r="S34" s="179">
        <v>71.2</v>
      </c>
      <c r="T34" s="117">
        <v>0</v>
      </c>
      <c r="U34" s="61">
        <f>SUM(R34+T34)</f>
        <v>466</v>
      </c>
      <c r="V34" s="117"/>
      <c r="W34" s="61"/>
      <c r="X34" s="189">
        <v>414</v>
      </c>
      <c r="Y34" s="180">
        <f aca="true" t="shared" si="37" ref="Y34:Y44">Z34-X34</f>
        <v>0</v>
      </c>
      <c r="Z34" s="180">
        <v>414</v>
      </c>
    </row>
    <row r="35" spans="1:26" s="10" customFormat="1" ht="15.75">
      <c r="A35" s="37" t="s">
        <v>19</v>
      </c>
      <c r="B35" s="8">
        <v>212</v>
      </c>
      <c r="C35" s="56" t="s">
        <v>2</v>
      </c>
      <c r="D35" s="56">
        <v>5</v>
      </c>
      <c r="E35" s="56">
        <v>0</v>
      </c>
      <c r="F35" s="18">
        <f>SUM(G35:L35)</f>
        <v>0</v>
      </c>
      <c r="G35" s="56"/>
      <c r="H35" s="56"/>
      <c r="I35" s="56"/>
      <c r="J35" s="56"/>
      <c r="K35" s="56"/>
      <c r="L35" s="56"/>
      <c r="M35" s="56"/>
      <c r="N35" s="18">
        <v>5</v>
      </c>
      <c r="O35" s="72">
        <f t="shared" si="35"/>
        <v>0</v>
      </c>
      <c r="P35" s="184">
        <v>0</v>
      </c>
      <c r="Q35" s="180">
        <f t="shared" si="36"/>
        <v>0</v>
      </c>
      <c r="R35" s="180">
        <v>0</v>
      </c>
      <c r="S35" s="179">
        <v>0</v>
      </c>
      <c r="T35" s="117"/>
      <c r="U35" s="61">
        <f>SUM(R35+T35)</f>
        <v>0</v>
      </c>
      <c r="V35" s="117"/>
      <c r="W35" s="61"/>
      <c r="X35" s="189">
        <v>0</v>
      </c>
      <c r="Y35" s="180">
        <f t="shared" si="37"/>
        <v>0</v>
      </c>
      <c r="Z35" s="180">
        <v>0</v>
      </c>
    </row>
    <row r="36" spans="1:26" s="10" customFormat="1" ht="17.25" customHeight="1">
      <c r="A36" s="37" t="s">
        <v>19</v>
      </c>
      <c r="B36" s="8">
        <v>213</v>
      </c>
      <c r="C36" s="56" t="s">
        <v>3</v>
      </c>
      <c r="D36" s="56">
        <v>118</v>
      </c>
      <c r="E36" s="56">
        <v>63</v>
      </c>
      <c r="F36" s="18">
        <f>SUM(G36:L36)</f>
        <v>112</v>
      </c>
      <c r="G36" s="56"/>
      <c r="H36" s="56">
        <v>112</v>
      </c>
      <c r="I36" s="56"/>
      <c r="J36" s="56"/>
      <c r="K36" s="56"/>
      <c r="L36" s="56"/>
      <c r="M36" s="56"/>
      <c r="N36" s="18">
        <v>147</v>
      </c>
      <c r="O36" s="72">
        <f t="shared" si="35"/>
        <v>444.5</v>
      </c>
      <c r="P36" s="184">
        <v>141</v>
      </c>
      <c r="Q36" s="180">
        <f t="shared" si="36"/>
        <v>0</v>
      </c>
      <c r="R36" s="180">
        <v>141</v>
      </c>
      <c r="S36" s="179">
        <v>21.5</v>
      </c>
      <c r="T36" s="117">
        <v>0</v>
      </c>
      <c r="U36" s="61">
        <f>SUM(R36+T36)</f>
        <v>141</v>
      </c>
      <c r="V36" s="117"/>
      <c r="W36" s="61"/>
      <c r="X36" s="189">
        <v>160</v>
      </c>
      <c r="Y36" s="180">
        <f t="shared" si="37"/>
        <v>0</v>
      </c>
      <c r="Z36" s="180">
        <v>160</v>
      </c>
    </row>
    <row r="37" spans="1:26" s="10" customFormat="1" ht="15.75">
      <c r="A37" s="37" t="s">
        <v>19</v>
      </c>
      <c r="B37" s="8">
        <v>222</v>
      </c>
      <c r="C37" s="56" t="s">
        <v>6</v>
      </c>
      <c r="D37" s="56">
        <v>3</v>
      </c>
      <c r="E37" s="56">
        <v>0</v>
      </c>
      <c r="F37" s="18">
        <f aca="true" t="shared" si="38" ref="F37:F44">SUM(G37:L37)</f>
        <v>0</v>
      </c>
      <c r="G37" s="56"/>
      <c r="H37" s="56"/>
      <c r="I37" s="56"/>
      <c r="J37" s="56"/>
      <c r="K37" s="56"/>
      <c r="L37" s="56"/>
      <c r="M37" s="56"/>
      <c r="N37" s="18">
        <v>3</v>
      </c>
      <c r="O37" s="72">
        <f t="shared" si="35"/>
        <v>0</v>
      </c>
      <c r="P37" s="184">
        <v>0</v>
      </c>
      <c r="Q37" s="180">
        <f t="shared" si="36"/>
        <v>0</v>
      </c>
      <c r="R37" s="180">
        <v>0</v>
      </c>
      <c r="S37" s="179"/>
      <c r="T37" s="117"/>
      <c r="U37" s="61"/>
      <c r="V37" s="117"/>
      <c r="W37" s="61"/>
      <c r="X37" s="189">
        <v>0</v>
      </c>
      <c r="Y37" s="180">
        <f t="shared" si="37"/>
        <v>0</v>
      </c>
      <c r="Z37" s="180">
        <v>0</v>
      </c>
    </row>
    <row r="38" spans="1:26" s="10" customFormat="1" ht="15.75" hidden="1">
      <c r="A38" s="37" t="s">
        <v>19</v>
      </c>
      <c r="B38" s="8">
        <v>223</v>
      </c>
      <c r="C38" s="56" t="s">
        <v>7</v>
      </c>
      <c r="D38" s="56"/>
      <c r="E38" s="56"/>
      <c r="F38" s="18">
        <f t="shared" si="38"/>
        <v>0</v>
      </c>
      <c r="G38" s="56"/>
      <c r="H38" s="56"/>
      <c r="I38" s="56"/>
      <c r="J38" s="56"/>
      <c r="K38" s="56"/>
      <c r="L38" s="56"/>
      <c r="M38" s="56"/>
      <c r="N38" s="18"/>
      <c r="O38" s="72">
        <f t="shared" si="35"/>
        <v>0</v>
      </c>
      <c r="P38" s="184"/>
      <c r="Q38" s="180">
        <f t="shared" si="36"/>
        <v>0</v>
      </c>
      <c r="R38" s="180"/>
      <c r="S38" s="179"/>
      <c r="T38" s="117"/>
      <c r="U38" s="61"/>
      <c r="V38" s="117"/>
      <c r="W38" s="61"/>
      <c r="X38" s="189"/>
      <c r="Y38" s="180">
        <f t="shared" si="37"/>
        <v>0</v>
      </c>
      <c r="Z38" s="180"/>
    </row>
    <row r="39" spans="1:26" s="10" customFormat="1" ht="15.75" hidden="1">
      <c r="A39" s="37" t="s">
        <v>19</v>
      </c>
      <c r="B39" s="8">
        <v>224</v>
      </c>
      <c r="C39" s="56" t="s">
        <v>8</v>
      </c>
      <c r="D39" s="56"/>
      <c r="E39" s="56"/>
      <c r="F39" s="18">
        <f t="shared" si="38"/>
        <v>0</v>
      </c>
      <c r="G39" s="56"/>
      <c r="H39" s="56"/>
      <c r="I39" s="56"/>
      <c r="J39" s="56"/>
      <c r="K39" s="56"/>
      <c r="L39" s="56"/>
      <c r="M39" s="56"/>
      <c r="N39" s="18"/>
      <c r="O39" s="72">
        <f t="shared" si="35"/>
        <v>0</v>
      </c>
      <c r="P39" s="184"/>
      <c r="Q39" s="180">
        <f t="shared" si="36"/>
        <v>0</v>
      </c>
      <c r="R39" s="180"/>
      <c r="S39" s="179"/>
      <c r="T39" s="117"/>
      <c r="U39" s="61"/>
      <c r="V39" s="117"/>
      <c r="W39" s="61"/>
      <c r="X39" s="189"/>
      <c r="Y39" s="180">
        <f t="shared" si="37"/>
        <v>0</v>
      </c>
      <c r="Z39" s="180"/>
    </row>
    <row r="40" spans="1:26" s="10" customFormat="1" ht="15.75" hidden="1">
      <c r="A40" s="37" t="s">
        <v>19</v>
      </c>
      <c r="B40" s="8">
        <v>225</v>
      </c>
      <c r="C40" s="56" t="s">
        <v>9</v>
      </c>
      <c r="D40" s="56"/>
      <c r="E40" s="56"/>
      <c r="F40" s="18">
        <f t="shared" si="38"/>
        <v>0</v>
      </c>
      <c r="G40" s="56"/>
      <c r="H40" s="56"/>
      <c r="I40" s="56"/>
      <c r="J40" s="56"/>
      <c r="K40" s="56"/>
      <c r="L40" s="56"/>
      <c r="M40" s="56"/>
      <c r="N40" s="18"/>
      <c r="O40" s="72">
        <f t="shared" si="35"/>
        <v>0</v>
      </c>
      <c r="P40" s="184"/>
      <c r="Q40" s="180">
        <f t="shared" si="36"/>
        <v>0</v>
      </c>
      <c r="R40" s="180"/>
      <c r="S40" s="179"/>
      <c r="T40" s="117"/>
      <c r="U40" s="61"/>
      <c r="V40" s="117"/>
      <c r="W40" s="61"/>
      <c r="X40" s="189"/>
      <c r="Y40" s="180">
        <f t="shared" si="37"/>
        <v>0</v>
      </c>
      <c r="Z40" s="180"/>
    </row>
    <row r="41" spans="1:26" s="10" customFormat="1" ht="15.75" hidden="1">
      <c r="A41" s="37" t="s">
        <v>19</v>
      </c>
      <c r="B41" s="8">
        <v>226</v>
      </c>
      <c r="C41" s="56" t="s">
        <v>10</v>
      </c>
      <c r="D41" s="56">
        <v>5</v>
      </c>
      <c r="E41" s="56">
        <v>0</v>
      </c>
      <c r="F41" s="18">
        <f t="shared" si="38"/>
        <v>0</v>
      </c>
      <c r="G41" s="56"/>
      <c r="H41" s="56"/>
      <c r="I41" s="56"/>
      <c r="J41" s="56"/>
      <c r="K41" s="56"/>
      <c r="L41" s="56"/>
      <c r="M41" s="56"/>
      <c r="N41" s="18">
        <v>5</v>
      </c>
      <c r="O41" s="72">
        <f t="shared" si="35"/>
        <v>0</v>
      </c>
      <c r="P41" s="184">
        <v>0</v>
      </c>
      <c r="Q41" s="180">
        <f t="shared" si="36"/>
        <v>0</v>
      </c>
      <c r="R41" s="180">
        <v>0</v>
      </c>
      <c r="S41" s="179">
        <v>0</v>
      </c>
      <c r="T41" s="117"/>
      <c r="U41" s="61"/>
      <c r="V41" s="117"/>
      <c r="W41" s="61"/>
      <c r="X41" s="189">
        <v>0</v>
      </c>
      <c r="Y41" s="180">
        <f t="shared" si="37"/>
        <v>0</v>
      </c>
      <c r="Z41" s="180">
        <v>0</v>
      </c>
    </row>
    <row r="42" spans="1:26" s="7" customFormat="1" ht="50.25" customHeight="1" hidden="1">
      <c r="A42" s="39" t="s">
        <v>19</v>
      </c>
      <c r="B42" s="5">
        <v>262</v>
      </c>
      <c r="C42" s="57" t="s">
        <v>35</v>
      </c>
      <c r="D42" s="57"/>
      <c r="E42" s="57"/>
      <c r="F42" s="18">
        <f t="shared" si="38"/>
        <v>0</v>
      </c>
      <c r="G42" s="57"/>
      <c r="H42" s="57"/>
      <c r="I42" s="57"/>
      <c r="J42" s="57"/>
      <c r="K42" s="57"/>
      <c r="L42" s="57"/>
      <c r="M42" s="57"/>
      <c r="N42" s="24"/>
      <c r="O42" s="72">
        <f t="shared" si="35"/>
        <v>0</v>
      </c>
      <c r="P42" s="222"/>
      <c r="Q42" s="180">
        <f t="shared" si="36"/>
        <v>0</v>
      </c>
      <c r="R42" s="185"/>
      <c r="S42" s="177"/>
      <c r="T42" s="119"/>
      <c r="U42" s="60"/>
      <c r="V42" s="119"/>
      <c r="W42" s="60"/>
      <c r="X42" s="187"/>
      <c r="Y42" s="180">
        <f t="shared" si="37"/>
        <v>0</v>
      </c>
      <c r="Z42" s="185"/>
    </row>
    <row r="43" spans="1:26" s="7" customFormat="1" ht="12" customHeight="1" hidden="1">
      <c r="A43" s="39" t="s">
        <v>19</v>
      </c>
      <c r="B43" s="5">
        <v>263</v>
      </c>
      <c r="C43" s="57" t="s">
        <v>44</v>
      </c>
      <c r="D43" s="57"/>
      <c r="E43" s="57"/>
      <c r="F43" s="18">
        <f t="shared" si="38"/>
        <v>0</v>
      </c>
      <c r="G43" s="57"/>
      <c r="H43" s="57"/>
      <c r="I43" s="57"/>
      <c r="J43" s="57"/>
      <c r="K43" s="57"/>
      <c r="L43" s="57"/>
      <c r="M43" s="57"/>
      <c r="N43" s="24"/>
      <c r="O43" s="72">
        <f t="shared" si="35"/>
        <v>0</v>
      </c>
      <c r="P43" s="222"/>
      <c r="Q43" s="180">
        <f t="shared" si="36"/>
        <v>0</v>
      </c>
      <c r="R43" s="185"/>
      <c r="S43" s="177"/>
      <c r="T43" s="119"/>
      <c r="U43" s="60"/>
      <c r="V43" s="119"/>
      <c r="W43" s="60"/>
      <c r="X43" s="187"/>
      <c r="Y43" s="180">
        <f t="shared" si="37"/>
        <v>0</v>
      </c>
      <c r="Z43" s="185"/>
    </row>
    <row r="44" spans="1:26" s="10" customFormat="1" ht="13.5" customHeight="1">
      <c r="A44" s="39" t="s">
        <v>19</v>
      </c>
      <c r="B44" s="5">
        <v>290</v>
      </c>
      <c r="C44" s="57" t="s">
        <v>12</v>
      </c>
      <c r="D44" s="57">
        <v>10</v>
      </c>
      <c r="E44" s="56">
        <v>0</v>
      </c>
      <c r="F44" s="18">
        <f t="shared" si="38"/>
        <v>0</v>
      </c>
      <c r="G44" s="56"/>
      <c r="H44" s="56"/>
      <c r="I44" s="56"/>
      <c r="J44" s="56"/>
      <c r="K44" s="56"/>
      <c r="L44" s="56"/>
      <c r="M44" s="56"/>
      <c r="N44" s="18">
        <v>1</v>
      </c>
      <c r="O44" s="72">
        <f t="shared" si="35"/>
        <v>3</v>
      </c>
      <c r="P44" s="184">
        <v>1</v>
      </c>
      <c r="Q44" s="180">
        <f t="shared" si="36"/>
        <v>0</v>
      </c>
      <c r="R44" s="180">
        <v>1</v>
      </c>
      <c r="S44" s="179">
        <v>0</v>
      </c>
      <c r="T44" s="117">
        <v>0</v>
      </c>
      <c r="U44" s="61">
        <f>SUM(R44+T44)</f>
        <v>1</v>
      </c>
      <c r="V44" s="117"/>
      <c r="W44" s="61"/>
      <c r="X44" s="189">
        <v>1</v>
      </c>
      <c r="Y44" s="180">
        <f t="shared" si="37"/>
        <v>0</v>
      </c>
      <c r="Z44" s="180">
        <v>1</v>
      </c>
    </row>
    <row r="45" spans="1:26" s="7" customFormat="1" ht="13.5" customHeight="1">
      <c r="A45" s="39" t="s">
        <v>19</v>
      </c>
      <c r="B45" s="5">
        <v>300</v>
      </c>
      <c r="C45" s="57" t="s">
        <v>13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24">
        <f>SUM(N46:N47)</f>
        <v>0</v>
      </c>
      <c r="O45" s="19"/>
      <c r="P45" s="222">
        <f>P47+P46</f>
        <v>1</v>
      </c>
      <c r="Q45" s="185">
        <f>Q47+Q46</f>
        <v>0</v>
      </c>
      <c r="R45" s="185">
        <f>R47+R46</f>
        <v>1</v>
      </c>
      <c r="S45" s="185">
        <f>S47+S46</f>
        <v>0</v>
      </c>
      <c r="T45" s="119"/>
      <c r="U45" s="60"/>
      <c r="V45" s="119"/>
      <c r="W45" s="60"/>
      <c r="X45" s="187">
        <f>X47+X46</f>
        <v>5</v>
      </c>
      <c r="Y45" s="185">
        <f>Y47+Y46</f>
        <v>0</v>
      </c>
      <c r="Z45" s="185">
        <f>Z47+Z46</f>
        <v>5</v>
      </c>
    </row>
    <row r="46" spans="1:26" s="10" customFormat="1" ht="15" customHeight="1">
      <c r="A46" s="37" t="s">
        <v>19</v>
      </c>
      <c r="B46" s="8">
        <v>310</v>
      </c>
      <c r="C46" s="56" t="s">
        <v>14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18"/>
      <c r="O46" s="72"/>
      <c r="P46" s="184">
        <v>0</v>
      </c>
      <c r="Q46" s="180">
        <f t="shared" si="36"/>
        <v>0</v>
      </c>
      <c r="R46" s="180">
        <v>0</v>
      </c>
      <c r="S46" s="179">
        <v>0</v>
      </c>
      <c r="T46" s="117"/>
      <c r="U46" s="61"/>
      <c r="V46" s="117"/>
      <c r="W46" s="61"/>
      <c r="X46" s="189">
        <v>0</v>
      </c>
      <c r="Y46" s="180">
        <f>Z46-X46</f>
        <v>0</v>
      </c>
      <c r="Z46" s="180">
        <v>0</v>
      </c>
    </row>
    <row r="47" spans="1:26" s="10" customFormat="1" ht="15" customHeight="1">
      <c r="A47" s="37" t="s">
        <v>19</v>
      </c>
      <c r="B47" s="8">
        <v>340</v>
      </c>
      <c r="C47" s="56" t="s">
        <v>15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18"/>
      <c r="O47" s="72"/>
      <c r="P47" s="184">
        <v>1</v>
      </c>
      <c r="Q47" s="180">
        <f t="shared" si="36"/>
        <v>0</v>
      </c>
      <c r="R47" s="180">
        <v>1</v>
      </c>
      <c r="S47" s="179">
        <v>0</v>
      </c>
      <c r="T47" s="117"/>
      <c r="U47" s="61"/>
      <c r="V47" s="117"/>
      <c r="W47" s="61"/>
      <c r="X47" s="189">
        <v>5</v>
      </c>
      <c r="Y47" s="180">
        <f>Z47-X47</f>
        <v>0</v>
      </c>
      <c r="Z47" s="180">
        <v>5</v>
      </c>
    </row>
    <row r="48" spans="1:26" s="10" customFormat="1" ht="15.75">
      <c r="A48" s="38"/>
      <c r="B48" s="12"/>
      <c r="C48" s="59" t="s">
        <v>18</v>
      </c>
      <c r="D48" s="19">
        <f aca="true" t="shared" si="39" ref="D48:M48">SUM(D34:D36,D44)</f>
        <v>583</v>
      </c>
      <c r="E48" s="19">
        <f t="shared" si="39"/>
        <v>413</v>
      </c>
      <c r="F48" s="19">
        <f t="shared" si="39"/>
        <v>556</v>
      </c>
      <c r="G48" s="19">
        <f t="shared" si="39"/>
        <v>0</v>
      </c>
      <c r="H48" s="19">
        <f t="shared" si="39"/>
        <v>556</v>
      </c>
      <c r="I48" s="19">
        <f t="shared" si="39"/>
        <v>0</v>
      </c>
      <c r="J48" s="19">
        <f t="shared" si="39"/>
        <v>0</v>
      </c>
      <c r="K48" s="19">
        <f t="shared" si="39"/>
        <v>0</v>
      </c>
      <c r="L48" s="19">
        <f t="shared" si="39"/>
        <v>0</v>
      </c>
      <c r="M48" s="19">
        <f t="shared" si="39"/>
        <v>0</v>
      </c>
      <c r="N48" s="19" t="e">
        <f>SUM(N33,#REF!,N42,N43,N44,N45)</f>
        <v>#REF!</v>
      </c>
      <c r="O48" s="19">
        <f aca="true" t="shared" si="40" ref="O48:U48">SUM(O34:O47)</f>
        <v>1916.7</v>
      </c>
      <c r="P48" s="183">
        <f>P33+P45+P44</f>
        <v>609</v>
      </c>
      <c r="Q48" s="183">
        <f>Q33+Q45+Q44</f>
        <v>0</v>
      </c>
      <c r="R48" s="183">
        <f>R33+R44+R45</f>
        <v>609</v>
      </c>
      <c r="S48" s="176">
        <f>SUM(S34:S47)</f>
        <v>92.7</v>
      </c>
      <c r="T48" s="116">
        <f t="shared" si="40"/>
        <v>0</v>
      </c>
      <c r="U48" s="81">
        <f t="shared" si="40"/>
        <v>608</v>
      </c>
      <c r="V48" s="116">
        <f>SUM(V34:V44)</f>
        <v>0</v>
      </c>
      <c r="W48" s="81">
        <f>SUM(W34:W44)</f>
        <v>0</v>
      </c>
      <c r="X48" s="183">
        <f>X33+X45+X44</f>
        <v>580</v>
      </c>
      <c r="Y48" s="183">
        <f>Y33+Y45+Y44</f>
        <v>0</v>
      </c>
      <c r="Z48" s="183">
        <f>Z33+Z44+Z45</f>
        <v>580</v>
      </c>
    </row>
    <row r="49" spans="1:26" s="7" customFormat="1" ht="22.5" customHeight="1">
      <c r="A49" s="39" t="s">
        <v>20</v>
      </c>
      <c r="B49" s="5">
        <v>210</v>
      </c>
      <c r="C49" s="57" t="s">
        <v>30</v>
      </c>
      <c r="D49" s="24">
        <f>SUM(D50:D53)</f>
        <v>2993</v>
      </c>
      <c r="E49" s="24">
        <f aca="true" t="shared" si="41" ref="E49:M49">SUM(E50:E53)</f>
        <v>1938</v>
      </c>
      <c r="F49" s="24">
        <f t="shared" si="41"/>
        <v>2615</v>
      </c>
      <c r="G49" s="24">
        <f t="shared" si="41"/>
        <v>11</v>
      </c>
      <c r="H49" s="24">
        <f t="shared" si="41"/>
        <v>1213</v>
      </c>
      <c r="I49" s="24">
        <f t="shared" si="41"/>
        <v>1391</v>
      </c>
      <c r="J49" s="24">
        <f t="shared" si="41"/>
        <v>0</v>
      </c>
      <c r="K49" s="24">
        <f t="shared" si="41"/>
        <v>0</v>
      </c>
      <c r="L49" s="24">
        <f t="shared" si="41"/>
        <v>0</v>
      </c>
      <c r="M49" s="24">
        <f t="shared" si="41"/>
        <v>0</v>
      </c>
      <c r="N49" s="24">
        <f>SUM(N50:N53)</f>
        <v>4226</v>
      </c>
      <c r="O49" s="19">
        <f>SUM(O50:O53)</f>
        <v>18064.8</v>
      </c>
      <c r="P49" s="222">
        <f>P50+P51+P52+P53</f>
        <v>4278.2</v>
      </c>
      <c r="Q49" s="185">
        <f>SUM(Q50:Q53)</f>
        <v>756</v>
      </c>
      <c r="R49" s="185">
        <f>SUM(R50:R53)</f>
        <v>5034.2</v>
      </c>
      <c r="S49" s="177">
        <f>SUM(S50:S53)</f>
        <v>3060.2</v>
      </c>
      <c r="T49" s="114">
        <f>SUM(T50:T54)</f>
        <v>1</v>
      </c>
      <c r="U49" s="168">
        <f>SUM(U50:U54)</f>
        <v>5035.2</v>
      </c>
      <c r="V49" s="114">
        <f>SUM(V50:V53)</f>
        <v>0</v>
      </c>
      <c r="W49" s="79">
        <f>SUM(W50:W53)</f>
        <v>0</v>
      </c>
      <c r="X49" s="187">
        <f>X50+X51+X52+X53</f>
        <v>4597</v>
      </c>
      <c r="Y49" s="185">
        <f>SUM(Y50:Y53)</f>
        <v>751</v>
      </c>
      <c r="Z49" s="185">
        <f>SUM(Z50:Z53)</f>
        <v>5348</v>
      </c>
    </row>
    <row r="50" spans="1:26" s="10" customFormat="1" ht="15.75">
      <c r="A50" s="37" t="s">
        <v>20</v>
      </c>
      <c r="B50" s="8">
        <v>211</v>
      </c>
      <c r="C50" s="56" t="s">
        <v>1</v>
      </c>
      <c r="D50" s="56">
        <v>1900</v>
      </c>
      <c r="E50" s="56">
        <v>1598</v>
      </c>
      <c r="F50" s="18">
        <f aca="true" t="shared" si="42" ref="F50:F70">SUM(G50:L50)</f>
        <v>2095</v>
      </c>
      <c r="G50" s="56"/>
      <c r="H50" s="56">
        <v>897</v>
      </c>
      <c r="I50" s="56">
        <v>1198</v>
      </c>
      <c r="J50" s="56"/>
      <c r="K50" s="56"/>
      <c r="L50" s="56"/>
      <c r="M50" s="56"/>
      <c r="N50" s="18">
        <v>3104</v>
      </c>
      <c r="O50" s="72">
        <f>SUM(P50:W50)</f>
        <v>14015.9</v>
      </c>
      <c r="P50" s="184">
        <v>3171</v>
      </c>
      <c r="Q50" s="180">
        <f>R50-P50</f>
        <v>756</v>
      </c>
      <c r="R50" s="180">
        <v>3927</v>
      </c>
      <c r="S50" s="179">
        <v>2332.9</v>
      </c>
      <c r="T50" s="117">
        <v>-49</v>
      </c>
      <c r="U50" s="61">
        <f>SUM(R50+T50)</f>
        <v>3878</v>
      </c>
      <c r="V50" s="117"/>
      <c r="W50" s="61"/>
      <c r="X50" s="189">
        <v>3544</v>
      </c>
      <c r="Y50" s="180">
        <f>Z50-X50</f>
        <v>751</v>
      </c>
      <c r="Z50" s="180">
        <v>4295</v>
      </c>
    </row>
    <row r="51" spans="1:26" s="10" customFormat="1" ht="31.5" hidden="1">
      <c r="A51" s="162" t="s">
        <v>20</v>
      </c>
      <c r="B51" s="163">
        <v>211</v>
      </c>
      <c r="C51" s="164" t="s">
        <v>132</v>
      </c>
      <c r="D51" s="164"/>
      <c r="E51" s="164"/>
      <c r="F51" s="165"/>
      <c r="G51" s="164"/>
      <c r="H51" s="164"/>
      <c r="I51" s="164"/>
      <c r="J51" s="164"/>
      <c r="K51" s="164"/>
      <c r="L51" s="164"/>
      <c r="M51" s="164"/>
      <c r="N51" s="165"/>
      <c r="O51" s="165"/>
      <c r="P51" s="184"/>
      <c r="Q51" s="193"/>
      <c r="R51" s="193"/>
      <c r="S51" s="194">
        <v>0</v>
      </c>
      <c r="T51" s="166">
        <v>49</v>
      </c>
      <c r="U51" s="167">
        <f>SUM(R51+T51)</f>
        <v>49</v>
      </c>
      <c r="V51" s="117"/>
      <c r="W51" s="61"/>
      <c r="X51" s="189"/>
      <c r="Y51" s="193"/>
      <c r="Z51" s="193"/>
    </row>
    <row r="52" spans="1:26" s="10" customFormat="1" ht="15.75">
      <c r="A52" s="37" t="s">
        <v>20</v>
      </c>
      <c r="B52" s="8">
        <v>212</v>
      </c>
      <c r="C52" s="56" t="s">
        <v>2</v>
      </c>
      <c r="D52" s="56">
        <v>58</v>
      </c>
      <c r="E52" s="56">
        <v>11</v>
      </c>
      <c r="F52" s="18">
        <f t="shared" si="42"/>
        <v>11</v>
      </c>
      <c r="G52" s="56">
        <v>11</v>
      </c>
      <c r="H52" s="56">
        <v>0</v>
      </c>
      <c r="I52" s="56">
        <v>0</v>
      </c>
      <c r="J52" s="56"/>
      <c r="K52" s="56"/>
      <c r="L52" s="56"/>
      <c r="M52" s="56"/>
      <c r="N52" s="18">
        <v>60</v>
      </c>
      <c r="O52" s="72">
        <f>SUM(P52:W52)</f>
        <v>45</v>
      </c>
      <c r="P52" s="184">
        <v>15</v>
      </c>
      <c r="Q52" s="180">
        <f>R52-P52</f>
        <v>0</v>
      </c>
      <c r="R52" s="180">
        <v>15</v>
      </c>
      <c r="S52" s="179">
        <v>0</v>
      </c>
      <c r="T52" s="117">
        <v>0</v>
      </c>
      <c r="U52" s="61">
        <f>SUM(R52+T52)</f>
        <v>15</v>
      </c>
      <c r="V52" s="117"/>
      <c r="W52" s="61"/>
      <c r="X52" s="189">
        <v>5</v>
      </c>
      <c r="Y52" s="180">
        <f>Z52-X52</f>
        <v>0</v>
      </c>
      <c r="Z52" s="180">
        <v>5</v>
      </c>
    </row>
    <row r="53" spans="1:26" s="10" customFormat="1" ht="15.75">
      <c r="A53" s="37" t="s">
        <v>20</v>
      </c>
      <c r="B53" s="8">
        <v>213</v>
      </c>
      <c r="C53" s="56" t="s">
        <v>3</v>
      </c>
      <c r="D53" s="56">
        <v>1035</v>
      </c>
      <c r="E53" s="56">
        <v>329</v>
      </c>
      <c r="F53" s="18">
        <f t="shared" si="42"/>
        <v>509</v>
      </c>
      <c r="G53" s="56"/>
      <c r="H53" s="56">
        <v>316</v>
      </c>
      <c r="I53" s="56">
        <v>193</v>
      </c>
      <c r="J53" s="56"/>
      <c r="K53" s="56"/>
      <c r="L53" s="56"/>
      <c r="M53" s="56"/>
      <c r="N53" s="18">
        <v>1062</v>
      </c>
      <c r="O53" s="72">
        <f>SUM(P53:W53)</f>
        <v>4003.8999999999996</v>
      </c>
      <c r="P53" s="184">
        <v>1092.2</v>
      </c>
      <c r="Q53" s="180">
        <f>R53-P53</f>
        <v>0</v>
      </c>
      <c r="R53" s="180">
        <v>1092.2</v>
      </c>
      <c r="S53" s="179">
        <v>727.3</v>
      </c>
      <c r="T53" s="117">
        <v>0</v>
      </c>
      <c r="U53" s="61">
        <f>SUM(R53+T53)</f>
        <v>1092.2</v>
      </c>
      <c r="V53" s="117"/>
      <c r="W53" s="61"/>
      <c r="X53" s="189">
        <v>1048</v>
      </c>
      <c r="Y53" s="180">
        <f>Z53-X53</f>
        <v>0</v>
      </c>
      <c r="Z53" s="180">
        <v>1048</v>
      </c>
    </row>
    <row r="54" spans="1:26" s="10" customFormat="1" ht="31.5" hidden="1">
      <c r="A54" s="162" t="s">
        <v>20</v>
      </c>
      <c r="B54" s="163">
        <v>213</v>
      </c>
      <c r="C54" s="164" t="s">
        <v>133</v>
      </c>
      <c r="D54" s="164">
        <v>1035</v>
      </c>
      <c r="E54" s="164">
        <v>329</v>
      </c>
      <c r="F54" s="165">
        <f>SUM(G54:L54)</f>
        <v>509</v>
      </c>
      <c r="G54" s="164"/>
      <c r="H54" s="164">
        <v>316</v>
      </c>
      <c r="I54" s="164">
        <v>193</v>
      </c>
      <c r="J54" s="164"/>
      <c r="K54" s="164"/>
      <c r="L54" s="164"/>
      <c r="M54" s="164"/>
      <c r="N54" s="165">
        <v>1062</v>
      </c>
      <c r="O54" s="165">
        <f>SUM(P54:W54)</f>
        <v>2</v>
      </c>
      <c r="P54" s="184">
        <v>0</v>
      </c>
      <c r="Q54" s="193">
        <v>0</v>
      </c>
      <c r="R54" s="193"/>
      <c r="S54" s="194">
        <v>0</v>
      </c>
      <c r="T54" s="166">
        <v>1</v>
      </c>
      <c r="U54" s="167">
        <f>SUM(R54+T54)</f>
        <v>1</v>
      </c>
      <c r="V54" s="117"/>
      <c r="W54" s="61"/>
      <c r="X54" s="189">
        <v>0</v>
      </c>
      <c r="Y54" s="193">
        <v>0</v>
      </c>
      <c r="Z54" s="193"/>
    </row>
    <row r="55" spans="1:26" s="7" customFormat="1" ht="15.75">
      <c r="A55" s="39" t="s">
        <v>20</v>
      </c>
      <c r="B55" s="5">
        <v>220</v>
      </c>
      <c r="C55" s="57" t="s">
        <v>4</v>
      </c>
      <c r="D55" s="24">
        <f>SUM(D56:D63)</f>
        <v>423</v>
      </c>
      <c r="E55" s="24">
        <f aca="true" t="shared" si="43" ref="E55:M55">SUM(E56:E63)</f>
        <v>257</v>
      </c>
      <c r="F55" s="24">
        <f t="shared" si="43"/>
        <v>281</v>
      </c>
      <c r="G55" s="24">
        <f t="shared" si="43"/>
        <v>281</v>
      </c>
      <c r="H55" s="24">
        <f t="shared" si="43"/>
        <v>0</v>
      </c>
      <c r="I55" s="24">
        <f t="shared" si="43"/>
        <v>0</v>
      </c>
      <c r="J55" s="24">
        <f t="shared" si="43"/>
        <v>0</v>
      </c>
      <c r="K55" s="24">
        <f t="shared" si="43"/>
        <v>0</v>
      </c>
      <c r="L55" s="24">
        <f t="shared" si="43"/>
        <v>0</v>
      </c>
      <c r="M55" s="24">
        <f t="shared" si="43"/>
        <v>0</v>
      </c>
      <c r="N55" s="24">
        <f>SUM(N56:N63)</f>
        <v>623</v>
      </c>
      <c r="O55" s="19">
        <f>SUM(O56:O63)</f>
        <v>2870</v>
      </c>
      <c r="P55" s="222">
        <f aca="true" t="shared" si="44" ref="P55:U55">SUM(P56:P64)</f>
        <v>875</v>
      </c>
      <c r="Q55" s="185">
        <f>SUM(Q56:Q64)</f>
        <v>-108</v>
      </c>
      <c r="R55" s="185">
        <f t="shared" si="44"/>
        <v>767</v>
      </c>
      <c r="S55" s="177">
        <f t="shared" si="44"/>
        <v>562</v>
      </c>
      <c r="T55" s="114">
        <f t="shared" si="44"/>
        <v>17</v>
      </c>
      <c r="U55" s="79">
        <f t="shared" si="44"/>
        <v>784</v>
      </c>
      <c r="V55" s="114">
        <f>SUM(V56:V63)</f>
        <v>0</v>
      </c>
      <c r="W55" s="79">
        <f>SUM(W56:W63)</f>
        <v>0</v>
      </c>
      <c r="X55" s="187">
        <f>SUM(X56:X64)</f>
        <v>853</v>
      </c>
      <c r="Y55" s="185">
        <f>SUM(Y56:Y64)</f>
        <v>-108</v>
      </c>
      <c r="Z55" s="185">
        <f>SUM(Z56:Z64)</f>
        <v>745</v>
      </c>
    </row>
    <row r="56" spans="1:26" s="10" customFormat="1" ht="15.75">
      <c r="A56" s="37" t="s">
        <v>20</v>
      </c>
      <c r="B56" s="8">
        <v>221</v>
      </c>
      <c r="C56" s="56" t="s">
        <v>5</v>
      </c>
      <c r="D56" s="56">
        <v>31</v>
      </c>
      <c r="E56" s="56">
        <v>20</v>
      </c>
      <c r="F56" s="18">
        <f t="shared" si="42"/>
        <v>27</v>
      </c>
      <c r="G56" s="56">
        <v>27</v>
      </c>
      <c r="H56" s="56"/>
      <c r="I56" s="56"/>
      <c r="J56" s="56"/>
      <c r="K56" s="56"/>
      <c r="L56" s="56"/>
      <c r="M56" s="56"/>
      <c r="N56" s="18">
        <v>46</v>
      </c>
      <c r="O56" s="72">
        <f aca="true" t="shared" si="45" ref="O56:O65">SUM(P56:W56)</f>
        <v>150</v>
      </c>
      <c r="P56" s="184">
        <v>50</v>
      </c>
      <c r="Q56" s="180">
        <f>R56-P56</f>
        <v>0</v>
      </c>
      <c r="R56" s="180">
        <v>50</v>
      </c>
      <c r="S56" s="179">
        <v>0</v>
      </c>
      <c r="T56" s="117">
        <v>0</v>
      </c>
      <c r="U56" s="61">
        <f>SUM(R56+T56)</f>
        <v>50</v>
      </c>
      <c r="V56" s="117"/>
      <c r="W56" s="61"/>
      <c r="X56" s="189">
        <v>50</v>
      </c>
      <c r="Y56" s="180">
        <f>Z56-X56</f>
        <v>0</v>
      </c>
      <c r="Z56" s="180">
        <v>50</v>
      </c>
    </row>
    <row r="57" spans="1:26" s="10" customFormat="1" ht="15.75">
      <c r="A57" s="37" t="s">
        <v>20</v>
      </c>
      <c r="B57" s="8">
        <v>222</v>
      </c>
      <c r="C57" s="56" t="s">
        <v>6</v>
      </c>
      <c r="D57" s="56">
        <v>6</v>
      </c>
      <c r="E57" s="56">
        <v>2</v>
      </c>
      <c r="F57" s="18">
        <f t="shared" si="42"/>
        <v>3</v>
      </c>
      <c r="G57" s="56">
        <v>3</v>
      </c>
      <c r="H57" s="56"/>
      <c r="I57" s="56"/>
      <c r="J57" s="56"/>
      <c r="K57" s="56"/>
      <c r="L57" s="56"/>
      <c r="M57" s="56"/>
      <c r="N57" s="18">
        <v>6</v>
      </c>
      <c r="O57" s="72">
        <f t="shared" si="45"/>
        <v>45</v>
      </c>
      <c r="P57" s="184">
        <v>15</v>
      </c>
      <c r="Q57" s="180">
        <f>R57-P57</f>
        <v>0</v>
      </c>
      <c r="R57" s="180">
        <v>15</v>
      </c>
      <c r="S57" s="179">
        <v>0</v>
      </c>
      <c r="T57" s="117">
        <v>0</v>
      </c>
      <c r="U57" s="61">
        <f>SUM(R57+T57)</f>
        <v>15</v>
      </c>
      <c r="V57" s="117"/>
      <c r="W57" s="61"/>
      <c r="X57" s="189">
        <v>20</v>
      </c>
      <c r="Y57" s="180">
        <f>Z57-X57</f>
        <v>0</v>
      </c>
      <c r="Z57" s="180">
        <v>20</v>
      </c>
    </row>
    <row r="58" spans="1:26" s="10" customFormat="1" ht="16.5" customHeight="1">
      <c r="A58" s="37" t="s">
        <v>20</v>
      </c>
      <c r="B58" s="8">
        <v>223</v>
      </c>
      <c r="C58" s="56" t="s">
        <v>7</v>
      </c>
      <c r="D58" s="56">
        <v>132</v>
      </c>
      <c r="E58" s="56">
        <v>84</v>
      </c>
      <c r="F58" s="18">
        <f t="shared" si="42"/>
        <v>84</v>
      </c>
      <c r="G58" s="56">
        <v>84</v>
      </c>
      <c r="H58" s="56"/>
      <c r="I58" s="56"/>
      <c r="J58" s="56"/>
      <c r="K58" s="56"/>
      <c r="L58" s="56"/>
      <c r="M58" s="56"/>
      <c r="N58" s="18">
        <v>238</v>
      </c>
      <c r="O58" s="72">
        <f t="shared" si="45"/>
        <v>2394</v>
      </c>
      <c r="P58" s="184">
        <v>587</v>
      </c>
      <c r="Q58" s="180">
        <f>R58-P58</f>
        <v>0</v>
      </c>
      <c r="R58" s="180">
        <v>587</v>
      </c>
      <c r="S58" s="179">
        <v>535</v>
      </c>
      <c r="T58" s="117">
        <v>49</v>
      </c>
      <c r="U58" s="61">
        <f>SUM(R58+T58)</f>
        <v>636</v>
      </c>
      <c r="V58" s="117"/>
      <c r="W58" s="61"/>
      <c r="X58" s="189">
        <v>605</v>
      </c>
      <c r="Y58" s="180">
        <f>Z58-X58</f>
        <v>0</v>
      </c>
      <c r="Z58" s="180">
        <v>605</v>
      </c>
    </row>
    <row r="59" spans="1:26" s="10" customFormat="1" ht="27" customHeight="1" hidden="1">
      <c r="A59" s="162" t="s">
        <v>20</v>
      </c>
      <c r="B59" s="163">
        <v>223</v>
      </c>
      <c r="C59" s="164" t="s">
        <v>124</v>
      </c>
      <c r="D59" s="164">
        <v>132</v>
      </c>
      <c r="E59" s="164">
        <v>84</v>
      </c>
      <c r="F59" s="165">
        <f>SUM(G59:L59)</f>
        <v>84</v>
      </c>
      <c r="G59" s="164">
        <v>84</v>
      </c>
      <c r="H59" s="164"/>
      <c r="I59" s="164"/>
      <c r="J59" s="164"/>
      <c r="K59" s="164"/>
      <c r="L59" s="164"/>
      <c r="M59" s="164"/>
      <c r="N59" s="165">
        <v>238</v>
      </c>
      <c r="O59" s="165">
        <f>SUM(P59:W59)</f>
        <v>-100</v>
      </c>
      <c r="P59" s="184">
        <v>0</v>
      </c>
      <c r="Q59" s="193">
        <v>0</v>
      </c>
      <c r="R59" s="193"/>
      <c r="S59" s="194">
        <v>0</v>
      </c>
      <c r="T59" s="166">
        <v>-50</v>
      </c>
      <c r="U59" s="167">
        <f>SUM(R59+T59)</f>
        <v>-50</v>
      </c>
      <c r="V59" s="117"/>
      <c r="W59" s="61"/>
      <c r="X59" s="189">
        <v>0</v>
      </c>
      <c r="Y59" s="193">
        <v>0</v>
      </c>
      <c r="Z59" s="193"/>
    </row>
    <row r="60" spans="1:26" s="10" customFormat="1" ht="27" customHeight="1" hidden="1">
      <c r="A60" s="37" t="s">
        <v>20</v>
      </c>
      <c r="B60" s="8">
        <v>224</v>
      </c>
      <c r="C60" s="56" t="s">
        <v>8</v>
      </c>
      <c r="D60" s="56"/>
      <c r="E60" s="56"/>
      <c r="F60" s="18">
        <f t="shared" si="42"/>
        <v>0</v>
      </c>
      <c r="G60" s="56"/>
      <c r="H60" s="56"/>
      <c r="I60" s="56"/>
      <c r="J60" s="56"/>
      <c r="K60" s="56"/>
      <c r="L60" s="56"/>
      <c r="M60" s="56"/>
      <c r="N60" s="18"/>
      <c r="O60" s="72">
        <f t="shared" si="45"/>
        <v>0</v>
      </c>
      <c r="P60" s="184"/>
      <c r="Q60" s="180">
        <f aca="true" t="shared" si="46" ref="Q60:Q70">R60-P60</f>
        <v>0</v>
      </c>
      <c r="R60" s="180"/>
      <c r="S60" s="179"/>
      <c r="T60" s="117"/>
      <c r="U60" s="61"/>
      <c r="V60" s="117"/>
      <c r="W60" s="61"/>
      <c r="X60" s="189"/>
      <c r="Y60" s="180">
        <f aca="true" t="shared" si="47" ref="Y60:Y67">Z60-X60</f>
        <v>0</v>
      </c>
      <c r="Z60" s="180"/>
    </row>
    <row r="61" spans="1:26" s="10" customFormat="1" ht="27" customHeight="1">
      <c r="A61" s="37" t="s">
        <v>20</v>
      </c>
      <c r="B61" s="8">
        <v>225</v>
      </c>
      <c r="C61" s="56" t="s">
        <v>9</v>
      </c>
      <c r="D61" s="56">
        <v>22</v>
      </c>
      <c r="E61" s="56">
        <v>5</v>
      </c>
      <c r="F61" s="18">
        <f t="shared" si="42"/>
        <v>7</v>
      </c>
      <c r="G61" s="56">
        <v>7</v>
      </c>
      <c r="H61" s="56"/>
      <c r="I61" s="56"/>
      <c r="J61" s="56"/>
      <c r="K61" s="56"/>
      <c r="L61" s="56"/>
      <c r="M61" s="56"/>
      <c r="N61" s="18">
        <v>17</v>
      </c>
      <c r="O61" s="72">
        <f t="shared" si="45"/>
        <v>135</v>
      </c>
      <c r="P61" s="184">
        <v>45</v>
      </c>
      <c r="Q61" s="180">
        <f t="shared" si="46"/>
        <v>0</v>
      </c>
      <c r="R61" s="180">
        <v>45</v>
      </c>
      <c r="S61" s="179">
        <v>0</v>
      </c>
      <c r="T61" s="117">
        <v>0</v>
      </c>
      <c r="U61" s="61">
        <f aca="true" t="shared" si="48" ref="U61:U67">SUM(R61+T61)</f>
        <v>45</v>
      </c>
      <c r="V61" s="117"/>
      <c r="W61" s="61"/>
      <c r="X61" s="189">
        <v>25</v>
      </c>
      <c r="Y61" s="180">
        <f t="shared" si="47"/>
        <v>0</v>
      </c>
      <c r="Z61" s="180">
        <v>25</v>
      </c>
    </row>
    <row r="62" spans="1:26" s="10" customFormat="1" ht="31.5" hidden="1">
      <c r="A62" s="37" t="s">
        <v>20</v>
      </c>
      <c r="B62" s="8">
        <v>225</v>
      </c>
      <c r="C62" s="56" t="s">
        <v>129</v>
      </c>
      <c r="D62" s="56">
        <v>22</v>
      </c>
      <c r="E62" s="56">
        <v>5</v>
      </c>
      <c r="F62" s="18">
        <f>SUM(G62:L62)</f>
        <v>7</v>
      </c>
      <c r="G62" s="56">
        <v>7</v>
      </c>
      <c r="H62" s="56"/>
      <c r="I62" s="56"/>
      <c r="J62" s="56"/>
      <c r="K62" s="56"/>
      <c r="L62" s="56"/>
      <c r="M62" s="56"/>
      <c r="N62" s="18">
        <v>17</v>
      </c>
      <c r="O62" s="72">
        <f>SUM(P62:W62)</f>
        <v>0</v>
      </c>
      <c r="P62" s="184">
        <v>0</v>
      </c>
      <c r="Q62" s="180">
        <f t="shared" si="46"/>
        <v>0</v>
      </c>
      <c r="R62" s="180"/>
      <c r="S62" s="179">
        <v>0</v>
      </c>
      <c r="T62" s="117">
        <v>0</v>
      </c>
      <c r="U62" s="61">
        <f>SUM(R62+T62)</f>
        <v>0</v>
      </c>
      <c r="V62" s="117"/>
      <c r="W62" s="61"/>
      <c r="X62" s="189">
        <v>0</v>
      </c>
      <c r="Y62" s="180">
        <f t="shared" si="47"/>
        <v>0</v>
      </c>
      <c r="Z62" s="180"/>
    </row>
    <row r="63" spans="1:26" s="10" customFormat="1" ht="15.75">
      <c r="A63" s="37" t="s">
        <v>20</v>
      </c>
      <c r="B63" s="8">
        <v>226</v>
      </c>
      <c r="C63" s="56" t="s">
        <v>10</v>
      </c>
      <c r="D63" s="56">
        <v>78</v>
      </c>
      <c r="E63" s="56">
        <v>57</v>
      </c>
      <c r="F63" s="18">
        <f t="shared" si="42"/>
        <v>69</v>
      </c>
      <c r="G63" s="56">
        <v>69</v>
      </c>
      <c r="H63" s="56"/>
      <c r="I63" s="56"/>
      <c r="J63" s="56"/>
      <c r="K63" s="56"/>
      <c r="L63" s="56"/>
      <c r="M63" s="56"/>
      <c r="N63" s="18">
        <v>61</v>
      </c>
      <c r="O63" s="72">
        <f t="shared" si="45"/>
        <v>246</v>
      </c>
      <c r="P63" s="184">
        <v>70</v>
      </c>
      <c r="Q63" s="180">
        <f t="shared" si="46"/>
        <v>0</v>
      </c>
      <c r="R63" s="180">
        <v>70</v>
      </c>
      <c r="S63" s="179">
        <v>0</v>
      </c>
      <c r="T63" s="117">
        <v>18</v>
      </c>
      <c r="U63" s="61">
        <f t="shared" si="48"/>
        <v>88</v>
      </c>
      <c r="V63" s="117"/>
      <c r="W63" s="61"/>
      <c r="X63" s="189">
        <v>45</v>
      </c>
      <c r="Y63" s="180">
        <f t="shared" si="47"/>
        <v>0</v>
      </c>
      <c r="Z63" s="180">
        <v>45</v>
      </c>
    </row>
    <row r="64" spans="1:26" s="10" customFormat="1" ht="31.5">
      <c r="A64" s="37" t="s">
        <v>20</v>
      </c>
      <c r="B64" s="8">
        <v>251</v>
      </c>
      <c r="C64" s="56" t="s">
        <v>42</v>
      </c>
      <c r="D64" s="56"/>
      <c r="E64" s="56"/>
      <c r="F64" s="18"/>
      <c r="G64" s="56"/>
      <c r="H64" s="56"/>
      <c r="I64" s="56"/>
      <c r="J64" s="56"/>
      <c r="K64" s="56"/>
      <c r="L64" s="56"/>
      <c r="M64" s="56"/>
      <c r="N64" s="18"/>
      <c r="O64" s="72">
        <f t="shared" si="45"/>
        <v>27</v>
      </c>
      <c r="P64" s="184">
        <v>108</v>
      </c>
      <c r="Q64" s="180">
        <f t="shared" si="46"/>
        <v>-108</v>
      </c>
      <c r="R64" s="180">
        <v>0</v>
      </c>
      <c r="S64" s="179">
        <v>27</v>
      </c>
      <c r="T64" s="117">
        <v>0</v>
      </c>
      <c r="U64" s="78">
        <f t="shared" si="48"/>
        <v>0</v>
      </c>
      <c r="V64" s="117"/>
      <c r="W64" s="61"/>
      <c r="X64" s="189">
        <v>108</v>
      </c>
      <c r="Y64" s="180">
        <f t="shared" si="47"/>
        <v>-108</v>
      </c>
      <c r="Z64" s="180">
        <v>0</v>
      </c>
    </row>
    <row r="65" spans="1:26" s="7" customFormat="1" ht="15.75" hidden="1">
      <c r="A65" s="39" t="s">
        <v>20</v>
      </c>
      <c r="B65" s="5">
        <v>262</v>
      </c>
      <c r="C65" s="57" t="s">
        <v>35</v>
      </c>
      <c r="D65" s="57"/>
      <c r="E65" s="57"/>
      <c r="F65" s="18">
        <f t="shared" si="42"/>
        <v>0</v>
      </c>
      <c r="G65" s="57"/>
      <c r="H65" s="57"/>
      <c r="I65" s="57"/>
      <c r="J65" s="57"/>
      <c r="K65" s="57"/>
      <c r="L65" s="57"/>
      <c r="M65" s="57"/>
      <c r="N65" s="24"/>
      <c r="O65" s="72">
        <f t="shared" si="45"/>
        <v>0</v>
      </c>
      <c r="P65" s="222">
        <v>0</v>
      </c>
      <c r="Q65" s="185">
        <f t="shared" si="46"/>
        <v>0</v>
      </c>
      <c r="R65" s="185">
        <v>0</v>
      </c>
      <c r="S65" s="177">
        <v>0</v>
      </c>
      <c r="T65" s="119"/>
      <c r="U65" s="61">
        <f t="shared" si="48"/>
        <v>0</v>
      </c>
      <c r="V65" s="119"/>
      <c r="W65" s="60"/>
      <c r="X65" s="187">
        <v>0</v>
      </c>
      <c r="Y65" s="185">
        <f t="shared" si="47"/>
        <v>0</v>
      </c>
      <c r="Z65" s="185">
        <v>0</v>
      </c>
    </row>
    <row r="66" spans="1:26" s="7" customFormat="1" ht="31.5" hidden="1">
      <c r="A66" s="39" t="s">
        <v>20</v>
      </c>
      <c r="B66" s="5">
        <v>263</v>
      </c>
      <c r="C66" s="57" t="s">
        <v>117</v>
      </c>
      <c r="D66" s="57"/>
      <c r="E66" s="57"/>
      <c r="F66" s="18">
        <f t="shared" si="42"/>
        <v>0</v>
      </c>
      <c r="G66" s="57"/>
      <c r="H66" s="57"/>
      <c r="I66" s="57"/>
      <c r="J66" s="57"/>
      <c r="K66" s="57"/>
      <c r="L66" s="57"/>
      <c r="M66" s="57"/>
      <c r="N66" s="24">
        <v>0</v>
      </c>
      <c r="O66" s="19"/>
      <c r="P66" s="222">
        <v>0</v>
      </c>
      <c r="Q66" s="185">
        <f t="shared" si="46"/>
        <v>0</v>
      </c>
      <c r="R66" s="185">
        <v>0</v>
      </c>
      <c r="S66" s="177">
        <v>0</v>
      </c>
      <c r="T66" s="119">
        <v>0</v>
      </c>
      <c r="U66" s="60">
        <f t="shared" si="48"/>
        <v>0</v>
      </c>
      <c r="V66" s="119"/>
      <c r="W66" s="60"/>
      <c r="X66" s="187">
        <v>0</v>
      </c>
      <c r="Y66" s="185">
        <f t="shared" si="47"/>
        <v>0</v>
      </c>
      <c r="Z66" s="185">
        <v>0</v>
      </c>
    </row>
    <row r="67" spans="1:26" s="7" customFormat="1" ht="15.75">
      <c r="A67" s="39" t="s">
        <v>20</v>
      </c>
      <c r="B67" s="5">
        <v>290</v>
      </c>
      <c r="C67" s="57" t="s">
        <v>12</v>
      </c>
      <c r="D67" s="24">
        <v>53</v>
      </c>
      <c r="E67" s="57">
        <v>2</v>
      </c>
      <c r="F67" s="18">
        <f t="shared" si="42"/>
        <v>2</v>
      </c>
      <c r="G67" s="57">
        <v>2</v>
      </c>
      <c r="H67" s="57"/>
      <c r="I67" s="57"/>
      <c r="J67" s="57"/>
      <c r="K67" s="57"/>
      <c r="L67" s="57"/>
      <c r="M67" s="57"/>
      <c r="N67" s="24">
        <v>35</v>
      </c>
      <c r="O67" s="72">
        <f>SUM(P67:W67)</f>
        <v>46.9</v>
      </c>
      <c r="P67" s="222">
        <v>15</v>
      </c>
      <c r="Q67" s="185">
        <f t="shared" si="46"/>
        <v>0</v>
      </c>
      <c r="R67" s="185">
        <v>15</v>
      </c>
      <c r="S67" s="177">
        <v>1.9</v>
      </c>
      <c r="T67" s="119">
        <v>0</v>
      </c>
      <c r="U67" s="60">
        <f t="shared" si="48"/>
        <v>15</v>
      </c>
      <c r="V67" s="119"/>
      <c r="W67" s="60"/>
      <c r="X67" s="187">
        <v>15</v>
      </c>
      <c r="Y67" s="185">
        <f t="shared" si="47"/>
        <v>0</v>
      </c>
      <c r="Z67" s="185">
        <v>15</v>
      </c>
    </row>
    <row r="68" spans="1:26" s="7" customFormat="1" ht="15.75">
      <c r="A68" s="39" t="s">
        <v>20</v>
      </c>
      <c r="B68" s="5">
        <v>300</v>
      </c>
      <c r="C68" s="57" t="s">
        <v>13</v>
      </c>
      <c r="D68" s="24">
        <f>SUM(D69:D70)</f>
        <v>175</v>
      </c>
      <c r="E68" s="24">
        <f aca="true" t="shared" si="49" ref="E68:M68">SUM(E69:E70)</f>
        <v>139</v>
      </c>
      <c r="F68" s="24">
        <f t="shared" si="49"/>
        <v>186</v>
      </c>
      <c r="G68" s="24">
        <f t="shared" si="49"/>
        <v>186</v>
      </c>
      <c r="H68" s="24">
        <f t="shared" si="49"/>
        <v>0</v>
      </c>
      <c r="I68" s="24">
        <f t="shared" si="49"/>
        <v>0</v>
      </c>
      <c r="J68" s="24">
        <f t="shared" si="49"/>
        <v>0</v>
      </c>
      <c r="K68" s="24">
        <f t="shared" si="49"/>
        <v>0</v>
      </c>
      <c r="L68" s="24">
        <f t="shared" si="49"/>
        <v>0</v>
      </c>
      <c r="M68" s="24">
        <f t="shared" si="49"/>
        <v>0</v>
      </c>
      <c r="N68" s="24">
        <f>SUM(N69:N70)</f>
        <v>162</v>
      </c>
      <c r="O68" s="19">
        <f aca="true" t="shared" si="50" ref="O68:W68">SUM(O69:O70)</f>
        <v>480</v>
      </c>
      <c r="P68" s="222">
        <f t="shared" si="50"/>
        <v>160</v>
      </c>
      <c r="Q68" s="185">
        <f>SUM(Q69:Q70)</f>
        <v>0</v>
      </c>
      <c r="R68" s="185">
        <f>SUM(R69:R70)</f>
        <v>160</v>
      </c>
      <c r="S68" s="177">
        <f>SUM(S69:S70)</f>
        <v>0</v>
      </c>
      <c r="T68" s="114">
        <f>SUM(T69:T70)</f>
        <v>0</v>
      </c>
      <c r="U68" s="79">
        <f>SUM(U69:U70)</f>
        <v>160</v>
      </c>
      <c r="V68" s="114">
        <f t="shared" si="50"/>
        <v>0</v>
      </c>
      <c r="W68" s="79">
        <f t="shared" si="50"/>
        <v>0</v>
      </c>
      <c r="X68" s="187">
        <f>SUM(X69:X70)</f>
        <v>100</v>
      </c>
      <c r="Y68" s="185">
        <f>SUM(Y69:Y70)</f>
        <v>0</v>
      </c>
      <c r="Z68" s="185">
        <f>SUM(Z69:Z70)</f>
        <v>100</v>
      </c>
    </row>
    <row r="69" spans="1:26" s="10" customFormat="1" ht="15.75">
      <c r="A69" s="37" t="s">
        <v>20</v>
      </c>
      <c r="B69" s="8">
        <v>310</v>
      </c>
      <c r="C69" s="56" t="s">
        <v>14</v>
      </c>
      <c r="D69" s="56">
        <v>77</v>
      </c>
      <c r="E69" s="56">
        <v>77</v>
      </c>
      <c r="F69" s="18">
        <f t="shared" si="42"/>
        <v>77</v>
      </c>
      <c r="G69" s="56">
        <v>77</v>
      </c>
      <c r="H69" s="56"/>
      <c r="I69" s="56"/>
      <c r="J69" s="56"/>
      <c r="K69" s="56"/>
      <c r="L69" s="56"/>
      <c r="M69" s="56"/>
      <c r="N69" s="18">
        <v>46</v>
      </c>
      <c r="O69" s="72">
        <f>SUM(P69:W69)</f>
        <v>90</v>
      </c>
      <c r="P69" s="184">
        <v>30</v>
      </c>
      <c r="Q69" s="180">
        <f t="shared" si="46"/>
        <v>0</v>
      </c>
      <c r="R69" s="180">
        <v>30</v>
      </c>
      <c r="S69" s="179">
        <v>0</v>
      </c>
      <c r="T69" s="117">
        <v>0</v>
      </c>
      <c r="U69" s="61">
        <f>SUM(R69+T69)</f>
        <v>30</v>
      </c>
      <c r="V69" s="117"/>
      <c r="W69" s="61"/>
      <c r="X69" s="189">
        <v>25</v>
      </c>
      <c r="Y69" s="180">
        <f>Z69-X69</f>
        <v>0</v>
      </c>
      <c r="Z69" s="180">
        <v>25</v>
      </c>
    </row>
    <row r="70" spans="1:26" s="10" customFormat="1" ht="18" customHeight="1">
      <c r="A70" s="37" t="s">
        <v>20</v>
      </c>
      <c r="B70" s="8">
        <v>340</v>
      </c>
      <c r="C70" s="56" t="s">
        <v>15</v>
      </c>
      <c r="D70" s="56">
        <v>98</v>
      </c>
      <c r="E70" s="56">
        <v>62</v>
      </c>
      <c r="F70" s="18">
        <f t="shared" si="42"/>
        <v>109</v>
      </c>
      <c r="G70" s="56">
        <v>109</v>
      </c>
      <c r="H70" s="56"/>
      <c r="I70" s="56"/>
      <c r="J70" s="56"/>
      <c r="K70" s="56"/>
      <c r="L70" s="56"/>
      <c r="M70" s="56"/>
      <c r="N70" s="18">
        <v>116</v>
      </c>
      <c r="O70" s="72">
        <f>SUM(P70:W70)</f>
        <v>390</v>
      </c>
      <c r="P70" s="184">
        <v>130</v>
      </c>
      <c r="Q70" s="180">
        <f t="shared" si="46"/>
        <v>0</v>
      </c>
      <c r="R70" s="180">
        <v>130</v>
      </c>
      <c r="S70" s="179">
        <v>0</v>
      </c>
      <c r="T70" s="117">
        <v>0</v>
      </c>
      <c r="U70" s="61">
        <f>SUM(R70+T70)</f>
        <v>130</v>
      </c>
      <c r="V70" s="117"/>
      <c r="W70" s="61"/>
      <c r="X70" s="189">
        <v>75</v>
      </c>
      <c r="Y70" s="180">
        <f>Z70-X70</f>
        <v>0</v>
      </c>
      <c r="Z70" s="180">
        <v>75</v>
      </c>
    </row>
    <row r="71" spans="1:26" s="10" customFormat="1" ht="15.75">
      <c r="A71" s="38"/>
      <c r="B71" s="12"/>
      <c r="C71" s="11" t="s">
        <v>18</v>
      </c>
      <c r="D71" s="19">
        <f>SUM(D49,D55,D66,D67,D68)</f>
        <v>3644</v>
      </c>
      <c r="E71" s="19">
        <f aca="true" t="shared" si="51" ref="E71:M71">SUM(E49,E55,E66,E67,E68)</f>
        <v>2336</v>
      </c>
      <c r="F71" s="19">
        <f t="shared" si="51"/>
        <v>3084</v>
      </c>
      <c r="G71" s="19">
        <f t="shared" si="51"/>
        <v>480</v>
      </c>
      <c r="H71" s="19">
        <f t="shared" si="51"/>
        <v>1213</v>
      </c>
      <c r="I71" s="19">
        <f t="shared" si="51"/>
        <v>1391</v>
      </c>
      <c r="J71" s="19">
        <f t="shared" si="51"/>
        <v>0</v>
      </c>
      <c r="K71" s="19">
        <f t="shared" si="51"/>
        <v>0</v>
      </c>
      <c r="L71" s="19">
        <f t="shared" si="51"/>
        <v>0</v>
      </c>
      <c r="M71" s="19">
        <f t="shared" si="51"/>
        <v>0</v>
      </c>
      <c r="N71" s="19">
        <f aca="true" t="shared" si="52" ref="N71:W71">SUM(N49,N55,N66,N67,N68)</f>
        <v>5046</v>
      </c>
      <c r="O71" s="19">
        <f t="shared" si="52"/>
        <v>21461.7</v>
      </c>
      <c r="P71" s="183">
        <f>SUM(P49,P55,P66,P67,P68)+P65</f>
        <v>5328.2</v>
      </c>
      <c r="Q71" s="183">
        <f>SUM(Q49,Q55,Q66,Q67,Q68)</f>
        <v>648</v>
      </c>
      <c r="R71" s="183">
        <f t="shared" si="52"/>
        <v>5976.2</v>
      </c>
      <c r="S71" s="176">
        <f>SUM(S49,S55,S66,S67,S68)+S65</f>
        <v>3624.1</v>
      </c>
      <c r="T71" s="116">
        <f>SUM(T49,T55,T66,T67,T68)</f>
        <v>18</v>
      </c>
      <c r="U71" s="81">
        <f t="shared" si="52"/>
        <v>5994.2</v>
      </c>
      <c r="V71" s="116">
        <f t="shared" si="52"/>
        <v>0</v>
      </c>
      <c r="W71" s="81">
        <f t="shared" si="52"/>
        <v>0</v>
      </c>
      <c r="X71" s="183">
        <f>SUM(X49,X55,X66,X67,X68)+X65</f>
        <v>5565</v>
      </c>
      <c r="Y71" s="183">
        <f>SUM(Y49,Y55,Y66,Y67,Y68)</f>
        <v>643</v>
      </c>
      <c r="Z71" s="183">
        <f>SUM(Z49,Z55,Z66,Z67,Z68)</f>
        <v>6208</v>
      </c>
    </row>
    <row r="72" spans="1:26" s="7" customFormat="1" ht="31.5" hidden="1">
      <c r="A72" s="39" t="s">
        <v>67</v>
      </c>
      <c r="B72" s="5">
        <v>210</v>
      </c>
      <c r="C72" s="57" t="s">
        <v>30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24">
        <f>SUM(N73:N75)</f>
        <v>0</v>
      </c>
      <c r="O72" s="19"/>
      <c r="P72" s="222"/>
      <c r="Q72" s="185"/>
      <c r="R72" s="185"/>
      <c r="S72" s="177"/>
      <c r="T72" s="119"/>
      <c r="U72" s="60"/>
      <c r="V72" s="119"/>
      <c r="W72" s="60"/>
      <c r="X72" s="187"/>
      <c r="Y72" s="185"/>
      <c r="Z72" s="185"/>
    </row>
    <row r="73" spans="1:26" s="10" customFormat="1" ht="15.75" hidden="1">
      <c r="A73" s="37" t="s">
        <v>67</v>
      </c>
      <c r="B73" s="8">
        <v>211</v>
      </c>
      <c r="C73" s="56" t="s">
        <v>1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18"/>
      <c r="O73" s="72"/>
      <c r="P73" s="184"/>
      <c r="Q73" s="180"/>
      <c r="R73" s="180"/>
      <c r="S73" s="179"/>
      <c r="T73" s="117"/>
      <c r="U73" s="61"/>
      <c r="V73" s="117"/>
      <c r="W73" s="61"/>
      <c r="X73" s="189"/>
      <c r="Y73" s="180"/>
      <c r="Z73" s="180"/>
    </row>
    <row r="74" spans="1:26" s="10" customFormat="1" ht="15.75" hidden="1">
      <c r="A74" s="37" t="s">
        <v>67</v>
      </c>
      <c r="B74" s="8">
        <v>212</v>
      </c>
      <c r="C74" s="56" t="s">
        <v>2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18"/>
      <c r="O74" s="72"/>
      <c r="P74" s="184"/>
      <c r="Q74" s="180"/>
      <c r="R74" s="180"/>
      <c r="S74" s="179"/>
      <c r="T74" s="117"/>
      <c r="U74" s="61"/>
      <c r="V74" s="117"/>
      <c r="W74" s="61"/>
      <c r="X74" s="189"/>
      <c r="Y74" s="180"/>
      <c r="Z74" s="180"/>
    </row>
    <row r="75" spans="1:26" s="10" customFormat="1" ht="15.75" hidden="1">
      <c r="A75" s="37" t="s">
        <v>67</v>
      </c>
      <c r="B75" s="8">
        <v>213</v>
      </c>
      <c r="C75" s="56" t="s">
        <v>3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18"/>
      <c r="O75" s="72"/>
      <c r="P75" s="184"/>
      <c r="Q75" s="180"/>
      <c r="R75" s="180"/>
      <c r="S75" s="179"/>
      <c r="T75" s="117"/>
      <c r="U75" s="61"/>
      <c r="V75" s="117"/>
      <c r="W75" s="61"/>
      <c r="X75" s="189"/>
      <c r="Y75" s="180"/>
      <c r="Z75" s="180"/>
    </row>
    <row r="76" spans="1:26" s="7" customFormat="1" ht="15.75" hidden="1">
      <c r="A76" s="39" t="s">
        <v>67</v>
      </c>
      <c r="B76" s="5">
        <v>220</v>
      </c>
      <c r="C76" s="57" t="s">
        <v>4</v>
      </c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24">
        <f>SUM(N77:N82)</f>
        <v>0</v>
      </c>
      <c r="O76" s="19"/>
      <c r="P76" s="222"/>
      <c r="Q76" s="185"/>
      <c r="R76" s="185"/>
      <c r="S76" s="177"/>
      <c r="T76" s="119"/>
      <c r="U76" s="60"/>
      <c r="V76" s="119"/>
      <c r="W76" s="60"/>
      <c r="X76" s="187"/>
      <c r="Y76" s="185"/>
      <c r="Z76" s="185"/>
    </row>
    <row r="77" spans="1:26" s="10" customFormat="1" ht="15.75" hidden="1">
      <c r="A77" s="37" t="s">
        <v>67</v>
      </c>
      <c r="B77" s="8">
        <v>221</v>
      </c>
      <c r="C77" s="56" t="s">
        <v>5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18"/>
      <c r="O77" s="72"/>
      <c r="P77" s="184"/>
      <c r="Q77" s="180"/>
      <c r="R77" s="180"/>
      <c r="S77" s="179"/>
      <c r="T77" s="117"/>
      <c r="U77" s="61"/>
      <c r="V77" s="117"/>
      <c r="W77" s="61"/>
      <c r="X77" s="189"/>
      <c r="Y77" s="180"/>
      <c r="Z77" s="180"/>
    </row>
    <row r="78" spans="1:26" s="10" customFormat="1" ht="15.75" hidden="1">
      <c r="A78" s="37" t="s">
        <v>67</v>
      </c>
      <c r="B78" s="8">
        <v>222</v>
      </c>
      <c r="C78" s="56" t="s">
        <v>6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18"/>
      <c r="O78" s="72"/>
      <c r="P78" s="184"/>
      <c r="Q78" s="180"/>
      <c r="R78" s="180"/>
      <c r="S78" s="179"/>
      <c r="T78" s="117"/>
      <c r="U78" s="61"/>
      <c r="V78" s="117"/>
      <c r="W78" s="61"/>
      <c r="X78" s="189"/>
      <c r="Y78" s="180"/>
      <c r="Z78" s="180"/>
    </row>
    <row r="79" spans="1:26" s="10" customFormat="1" ht="15.75" hidden="1">
      <c r="A79" s="37" t="s">
        <v>67</v>
      </c>
      <c r="B79" s="8">
        <v>223</v>
      </c>
      <c r="C79" s="56" t="s">
        <v>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18"/>
      <c r="O79" s="72"/>
      <c r="P79" s="184"/>
      <c r="Q79" s="180"/>
      <c r="R79" s="180"/>
      <c r="S79" s="179"/>
      <c r="T79" s="117"/>
      <c r="U79" s="61"/>
      <c r="V79" s="117"/>
      <c r="W79" s="61"/>
      <c r="X79" s="189"/>
      <c r="Y79" s="180"/>
      <c r="Z79" s="180"/>
    </row>
    <row r="80" spans="1:26" s="10" customFormat="1" ht="15.75" hidden="1">
      <c r="A80" s="37" t="s">
        <v>67</v>
      </c>
      <c r="B80" s="8">
        <v>224</v>
      </c>
      <c r="C80" s="56" t="s">
        <v>8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18"/>
      <c r="O80" s="72"/>
      <c r="P80" s="184"/>
      <c r="Q80" s="180"/>
      <c r="R80" s="180"/>
      <c r="S80" s="179"/>
      <c r="T80" s="117"/>
      <c r="U80" s="61"/>
      <c r="V80" s="117"/>
      <c r="W80" s="61"/>
      <c r="X80" s="189"/>
      <c r="Y80" s="180"/>
      <c r="Z80" s="180"/>
    </row>
    <row r="81" spans="1:26" s="10" customFormat="1" ht="15.75" hidden="1">
      <c r="A81" s="37" t="s">
        <v>67</v>
      </c>
      <c r="B81" s="8">
        <v>225</v>
      </c>
      <c r="C81" s="56" t="s">
        <v>9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18"/>
      <c r="O81" s="72"/>
      <c r="P81" s="184"/>
      <c r="Q81" s="180"/>
      <c r="R81" s="180"/>
      <c r="S81" s="179"/>
      <c r="T81" s="117"/>
      <c r="U81" s="61"/>
      <c r="V81" s="117"/>
      <c r="W81" s="61"/>
      <c r="X81" s="189"/>
      <c r="Y81" s="180"/>
      <c r="Z81" s="180"/>
    </row>
    <row r="82" spans="1:26" s="10" customFormat="1" ht="15" customHeight="1" hidden="1">
      <c r="A82" s="37" t="s">
        <v>67</v>
      </c>
      <c r="B82" s="8">
        <v>226</v>
      </c>
      <c r="C82" s="56" t="s">
        <v>10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18"/>
      <c r="O82" s="72"/>
      <c r="P82" s="184"/>
      <c r="Q82" s="180"/>
      <c r="R82" s="180"/>
      <c r="S82" s="179"/>
      <c r="T82" s="117"/>
      <c r="U82" s="61"/>
      <c r="V82" s="117"/>
      <c r="W82" s="61"/>
      <c r="X82" s="189"/>
      <c r="Y82" s="180"/>
      <c r="Z82" s="180"/>
    </row>
    <row r="83" spans="1:26" s="7" customFormat="1" ht="15.75" hidden="1">
      <c r="A83" s="39" t="s">
        <v>67</v>
      </c>
      <c r="B83" s="5">
        <v>262</v>
      </c>
      <c r="C83" s="57" t="s">
        <v>35</v>
      </c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24"/>
      <c r="O83" s="19"/>
      <c r="P83" s="222"/>
      <c r="Q83" s="185"/>
      <c r="R83" s="185"/>
      <c r="S83" s="177"/>
      <c r="T83" s="119"/>
      <c r="U83" s="60"/>
      <c r="V83" s="119"/>
      <c r="W83" s="60"/>
      <c r="X83" s="187"/>
      <c r="Y83" s="185"/>
      <c r="Z83" s="185"/>
    </row>
    <row r="84" spans="1:26" s="7" customFormat="1" ht="31.5">
      <c r="A84" s="37" t="s">
        <v>67</v>
      </c>
      <c r="B84" s="8">
        <v>251</v>
      </c>
      <c r="C84" s="56" t="s">
        <v>42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24"/>
      <c r="O84" s="19"/>
      <c r="P84" s="184">
        <v>628</v>
      </c>
      <c r="Q84" s="180">
        <f aca="true" t="shared" si="53" ref="Q84:Q95">R84-P84</f>
        <v>-628</v>
      </c>
      <c r="R84" s="180">
        <v>0</v>
      </c>
      <c r="S84" s="179">
        <v>573.1</v>
      </c>
      <c r="T84" s="117">
        <v>0</v>
      </c>
      <c r="U84" s="61">
        <f>SUM(R84+T84)</f>
        <v>0</v>
      </c>
      <c r="V84" s="119"/>
      <c r="W84" s="60"/>
      <c r="X84" s="189">
        <v>628</v>
      </c>
      <c r="Y84" s="180">
        <f>Z84-X84</f>
        <v>-628</v>
      </c>
      <c r="Z84" s="180">
        <v>0</v>
      </c>
    </row>
    <row r="85" spans="1:26" s="7" customFormat="1" ht="15.75" hidden="1">
      <c r="A85" s="39" t="s">
        <v>67</v>
      </c>
      <c r="B85" s="5">
        <v>290</v>
      </c>
      <c r="C85" s="57" t="s">
        <v>12</v>
      </c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24">
        <v>0</v>
      </c>
      <c r="O85" s="19"/>
      <c r="P85" s="222"/>
      <c r="Q85" s="185">
        <f t="shared" si="53"/>
        <v>0</v>
      </c>
      <c r="R85" s="185"/>
      <c r="S85" s="177"/>
      <c r="T85" s="119"/>
      <c r="U85" s="60"/>
      <c r="V85" s="119"/>
      <c r="W85" s="60"/>
      <c r="X85" s="187"/>
      <c r="Y85" s="185">
        <f>Z85-X85</f>
        <v>0</v>
      </c>
      <c r="Z85" s="185"/>
    </row>
    <row r="86" spans="1:26" s="7" customFormat="1" ht="15.75" hidden="1">
      <c r="A86" s="39" t="s">
        <v>67</v>
      </c>
      <c r="B86" s="5">
        <v>300</v>
      </c>
      <c r="C86" s="57" t="s">
        <v>13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24">
        <f>SUM(N87:N88)</f>
        <v>0</v>
      </c>
      <c r="O86" s="19"/>
      <c r="P86" s="222"/>
      <c r="Q86" s="185">
        <f t="shared" si="53"/>
        <v>0</v>
      </c>
      <c r="R86" s="185"/>
      <c r="S86" s="177"/>
      <c r="T86" s="119"/>
      <c r="U86" s="60"/>
      <c r="V86" s="119"/>
      <c r="W86" s="60"/>
      <c r="X86" s="187"/>
      <c r="Y86" s="185">
        <f>Z86-X86</f>
        <v>0</v>
      </c>
      <c r="Z86" s="185"/>
    </row>
    <row r="87" spans="1:26" s="10" customFormat="1" ht="15.75" hidden="1">
      <c r="A87" s="37" t="s">
        <v>67</v>
      </c>
      <c r="B87" s="8">
        <v>310</v>
      </c>
      <c r="C87" s="56" t="s">
        <v>14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18"/>
      <c r="O87" s="72"/>
      <c r="P87" s="184"/>
      <c r="Q87" s="180">
        <f t="shared" si="53"/>
        <v>0</v>
      </c>
      <c r="R87" s="180"/>
      <c r="S87" s="179"/>
      <c r="T87" s="117"/>
      <c r="U87" s="61"/>
      <c r="V87" s="117"/>
      <c r="W87" s="61"/>
      <c r="X87" s="189"/>
      <c r="Y87" s="180">
        <f>Z87-X87</f>
        <v>0</v>
      </c>
      <c r="Z87" s="180"/>
    </row>
    <row r="88" spans="1:26" s="10" customFormat="1" ht="15.75" hidden="1">
      <c r="A88" s="37" t="s">
        <v>67</v>
      </c>
      <c r="B88" s="8">
        <v>340</v>
      </c>
      <c r="C88" s="56" t="s">
        <v>15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18"/>
      <c r="O88" s="72"/>
      <c r="P88" s="184"/>
      <c r="Q88" s="180">
        <f t="shared" si="53"/>
        <v>0</v>
      </c>
      <c r="R88" s="180"/>
      <c r="S88" s="179"/>
      <c r="T88" s="117"/>
      <c r="U88" s="61"/>
      <c r="V88" s="117"/>
      <c r="W88" s="61"/>
      <c r="X88" s="189"/>
      <c r="Y88" s="180">
        <f>Z88-X88</f>
        <v>0</v>
      </c>
      <c r="Z88" s="180"/>
    </row>
    <row r="89" spans="1:26" s="10" customFormat="1" ht="15.75">
      <c r="A89" s="38"/>
      <c r="B89" s="12"/>
      <c r="C89" s="11" t="s">
        <v>18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9">
        <f>SUM(N72,N76,N84,N85,N86)</f>
        <v>0</v>
      </c>
      <c r="O89" s="19"/>
      <c r="P89" s="183">
        <f aca="true" t="shared" si="54" ref="P89:U89">SUM(P84)</f>
        <v>628</v>
      </c>
      <c r="Q89" s="183">
        <f t="shared" si="54"/>
        <v>-628</v>
      </c>
      <c r="R89" s="183">
        <f t="shared" si="54"/>
        <v>0</v>
      </c>
      <c r="S89" s="176">
        <f t="shared" si="54"/>
        <v>573.1</v>
      </c>
      <c r="T89" s="118">
        <f t="shared" si="54"/>
        <v>0</v>
      </c>
      <c r="U89" s="82">
        <f t="shared" si="54"/>
        <v>0</v>
      </c>
      <c r="V89" s="117"/>
      <c r="W89" s="61"/>
      <c r="X89" s="183">
        <f>SUM(X84)</f>
        <v>628</v>
      </c>
      <c r="Y89" s="183">
        <f>SUM(Y84)</f>
        <v>-628</v>
      </c>
      <c r="Z89" s="183">
        <f>SUM(Z84)</f>
        <v>0</v>
      </c>
    </row>
    <row r="90" spans="1:26" s="13" customFormat="1" ht="26.25" customHeight="1">
      <c r="A90" s="40" t="s">
        <v>80</v>
      </c>
      <c r="B90" s="16">
        <v>290</v>
      </c>
      <c r="C90" s="17" t="s">
        <v>81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23">
        <v>0</v>
      </c>
      <c r="O90" s="73"/>
      <c r="P90" s="214">
        <v>0</v>
      </c>
      <c r="Q90" s="186">
        <f t="shared" si="53"/>
        <v>0</v>
      </c>
      <c r="R90" s="210">
        <v>0</v>
      </c>
      <c r="S90" s="211">
        <v>0</v>
      </c>
      <c r="T90" s="150">
        <v>0</v>
      </c>
      <c r="U90" s="158">
        <f>SUM(R90+T90)</f>
        <v>0</v>
      </c>
      <c r="V90" s="120"/>
      <c r="W90" s="62"/>
      <c r="X90" s="214">
        <v>325.2</v>
      </c>
      <c r="Y90" s="186">
        <f aca="true" t="shared" si="55" ref="Y90:Y95">Z90-X90</f>
        <v>0</v>
      </c>
      <c r="Z90" s="210">
        <v>325.2</v>
      </c>
    </row>
    <row r="91" spans="1:26" s="13" customFormat="1" ht="15.75" hidden="1">
      <c r="A91" s="40" t="s">
        <v>24</v>
      </c>
      <c r="B91" s="16">
        <v>231</v>
      </c>
      <c r="C91" s="17" t="s">
        <v>25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23"/>
      <c r="O91" s="73"/>
      <c r="P91" s="215">
        <v>0</v>
      </c>
      <c r="Q91" s="186">
        <f t="shared" si="53"/>
        <v>0</v>
      </c>
      <c r="R91" s="210">
        <v>0</v>
      </c>
      <c r="S91" s="212"/>
      <c r="T91" s="121"/>
      <c r="U91" s="158">
        <f>SUM(R91+T91)</f>
        <v>0</v>
      </c>
      <c r="V91" s="121"/>
      <c r="W91" s="63"/>
      <c r="X91" s="215">
        <v>0</v>
      </c>
      <c r="Y91" s="186">
        <f t="shared" si="55"/>
        <v>0</v>
      </c>
      <c r="Z91" s="210">
        <v>0</v>
      </c>
    </row>
    <row r="92" spans="1:26" s="13" customFormat="1" ht="15.75">
      <c r="A92" s="40" t="s">
        <v>24</v>
      </c>
      <c r="B92" s="16">
        <v>290</v>
      </c>
      <c r="C92" s="17" t="s">
        <v>26</v>
      </c>
      <c r="D92" s="17">
        <v>15</v>
      </c>
      <c r="E92" s="17">
        <v>0</v>
      </c>
      <c r="F92" s="109">
        <f>SUM(G92:L92)</f>
        <v>0</v>
      </c>
      <c r="G92" s="17"/>
      <c r="H92" s="17"/>
      <c r="I92" s="17"/>
      <c r="J92" s="17"/>
      <c r="K92" s="17"/>
      <c r="L92" s="17"/>
      <c r="M92" s="17"/>
      <c r="N92" s="23">
        <v>20</v>
      </c>
      <c r="O92" s="19">
        <f>SUM(P92:W92)</f>
        <v>30</v>
      </c>
      <c r="P92" s="214">
        <v>10</v>
      </c>
      <c r="Q92" s="186">
        <f t="shared" si="53"/>
        <v>0</v>
      </c>
      <c r="R92" s="210">
        <v>10</v>
      </c>
      <c r="S92" s="211">
        <v>0</v>
      </c>
      <c r="T92" s="150">
        <v>0</v>
      </c>
      <c r="U92" s="158">
        <f>SUM(R92+T92)</f>
        <v>10</v>
      </c>
      <c r="V92" s="121"/>
      <c r="W92" s="63"/>
      <c r="X92" s="214">
        <v>10</v>
      </c>
      <c r="Y92" s="186">
        <f t="shared" si="55"/>
        <v>0</v>
      </c>
      <c r="Z92" s="210">
        <v>10</v>
      </c>
    </row>
    <row r="93" spans="1:26" s="13" customFormat="1" ht="15.75" hidden="1">
      <c r="A93" s="40" t="s">
        <v>112</v>
      </c>
      <c r="B93" s="16">
        <v>226</v>
      </c>
      <c r="C93" s="17" t="s">
        <v>27</v>
      </c>
      <c r="D93" s="17"/>
      <c r="E93" s="17"/>
      <c r="F93" s="109">
        <f>SUM(G93:L93)</f>
        <v>0</v>
      </c>
      <c r="G93" s="17"/>
      <c r="H93" s="17"/>
      <c r="I93" s="17"/>
      <c r="J93" s="17"/>
      <c r="K93" s="17"/>
      <c r="L93" s="17"/>
      <c r="M93" s="17"/>
      <c r="N93" s="23">
        <v>0</v>
      </c>
      <c r="O93" s="19">
        <f>SUM(P93:W93)</f>
        <v>0</v>
      </c>
      <c r="P93" s="214">
        <v>0</v>
      </c>
      <c r="Q93" s="186">
        <f t="shared" si="53"/>
        <v>0</v>
      </c>
      <c r="R93" s="210">
        <v>0</v>
      </c>
      <c r="S93" s="211"/>
      <c r="T93" s="150">
        <v>0</v>
      </c>
      <c r="U93" s="158">
        <f>SUM(R93+T93)</f>
        <v>0</v>
      </c>
      <c r="V93" s="121"/>
      <c r="W93" s="63"/>
      <c r="X93" s="214">
        <v>0</v>
      </c>
      <c r="Y93" s="186">
        <f t="shared" si="55"/>
        <v>0</v>
      </c>
      <c r="Z93" s="210">
        <v>0</v>
      </c>
    </row>
    <row r="94" spans="1:26" s="13" customFormat="1" ht="15.75">
      <c r="A94" s="40" t="s">
        <v>112</v>
      </c>
      <c r="B94" s="16">
        <v>290</v>
      </c>
      <c r="C94" s="17" t="s">
        <v>27</v>
      </c>
      <c r="D94" s="17"/>
      <c r="E94" s="17"/>
      <c r="F94" s="109">
        <f>SUM(G94:L94)</f>
        <v>0</v>
      </c>
      <c r="G94" s="17"/>
      <c r="H94" s="17"/>
      <c r="I94" s="17"/>
      <c r="J94" s="17"/>
      <c r="K94" s="17"/>
      <c r="L94" s="17"/>
      <c r="M94" s="17"/>
      <c r="N94" s="23">
        <v>0</v>
      </c>
      <c r="O94" s="19">
        <f>SUM(P94:W94)</f>
        <v>44</v>
      </c>
      <c r="P94" s="214">
        <v>17</v>
      </c>
      <c r="Q94" s="186">
        <f t="shared" si="53"/>
        <v>0</v>
      </c>
      <c r="R94" s="210">
        <v>17</v>
      </c>
      <c r="S94" s="211">
        <v>10</v>
      </c>
      <c r="T94" s="150"/>
      <c r="U94" s="158"/>
      <c r="V94" s="121"/>
      <c r="W94" s="63"/>
      <c r="X94" s="214">
        <v>15</v>
      </c>
      <c r="Y94" s="186">
        <f t="shared" si="55"/>
        <v>0</v>
      </c>
      <c r="Z94" s="210">
        <v>15</v>
      </c>
    </row>
    <row r="95" spans="1:26" s="13" customFormat="1" ht="15.75">
      <c r="A95" s="40" t="s">
        <v>112</v>
      </c>
      <c r="B95" s="16">
        <v>340</v>
      </c>
      <c r="C95" s="17" t="s">
        <v>27</v>
      </c>
      <c r="D95" s="17"/>
      <c r="E95" s="17"/>
      <c r="F95" s="109">
        <f>SUM(G95:L95)</f>
        <v>0</v>
      </c>
      <c r="G95" s="17"/>
      <c r="H95" s="17"/>
      <c r="I95" s="17"/>
      <c r="J95" s="17"/>
      <c r="K95" s="17"/>
      <c r="L95" s="17"/>
      <c r="M95" s="17"/>
      <c r="N95" s="23">
        <v>0</v>
      </c>
      <c r="O95" s="19">
        <f>SUM(P95:W95)</f>
        <v>2.0999999999999996</v>
      </c>
      <c r="P95" s="214">
        <v>0.7</v>
      </c>
      <c r="Q95" s="186">
        <f t="shared" si="53"/>
        <v>0</v>
      </c>
      <c r="R95" s="210">
        <v>0.7</v>
      </c>
      <c r="S95" s="211">
        <v>0</v>
      </c>
      <c r="T95" s="150">
        <v>0</v>
      </c>
      <c r="U95" s="158">
        <f>SUM(R95+T95)</f>
        <v>0.7</v>
      </c>
      <c r="V95" s="121"/>
      <c r="W95" s="63"/>
      <c r="X95" s="214">
        <v>0.7</v>
      </c>
      <c r="Y95" s="186">
        <f t="shared" si="55"/>
        <v>0</v>
      </c>
      <c r="Z95" s="210">
        <v>0.7</v>
      </c>
    </row>
    <row r="96" spans="1:26" s="27" customFormat="1" ht="15" customHeight="1">
      <c r="A96" s="243" t="s">
        <v>28</v>
      </c>
      <c r="B96" s="244"/>
      <c r="C96" s="244"/>
      <c r="D96" s="25">
        <f aca="true" t="shared" si="56" ref="D96:M96">SUM(D32,D48,D71,D92)</f>
        <v>4873</v>
      </c>
      <c r="E96" s="25">
        <f t="shared" si="56"/>
        <v>3291</v>
      </c>
      <c r="F96" s="25">
        <f t="shared" si="56"/>
        <v>4361</v>
      </c>
      <c r="G96" s="25">
        <f t="shared" si="56"/>
        <v>480</v>
      </c>
      <c r="H96" s="25">
        <f t="shared" si="56"/>
        <v>2122</v>
      </c>
      <c r="I96" s="25">
        <f t="shared" si="56"/>
        <v>1759</v>
      </c>
      <c r="J96" s="25">
        <f t="shared" si="56"/>
        <v>0</v>
      </c>
      <c r="K96" s="25">
        <f t="shared" si="56"/>
        <v>0</v>
      </c>
      <c r="L96" s="25">
        <f t="shared" si="56"/>
        <v>0</v>
      </c>
      <c r="M96" s="25">
        <f t="shared" si="56"/>
        <v>0</v>
      </c>
      <c r="N96" s="25" t="e">
        <f>SUM(N32,N48,N71,N91,N92,N95,N93,N89,N90)</f>
        <v>#REF!</v>
      </c>
      <c r="O96" s="25">
        <f>SUM(O32,O48,O71,O91,O92,O95,O93,O89,O90)</f>
        <v>27443.3</v>
      </c>
      <c r="P96" s="181">
        <f>P32+P48+P71+P89+P90+P91+P92+P93+P95+P94</f>
        <v>7775.9</v>
      </c>
      <c r="Q96" s="181">
        <f>Q32+Q48+Q71+Q89+Q90+Q91+Q92+Q93+Q95+Q94</f>
        <v>20</v>
      </c>
      <c r="R96" s="181">
        <f>R32+R48+R71+R89+R90+R91+R92+R93+R95+R94</f>
        <v>7795.9</v>
      </c>
      <c r="S96" s="181">
        <f>S32+S48+S71+S89+S90+S91+S92+S93+S95+S94</f>
        <v>4789.700000000001</v>
      </c>
      <c r="T96" s="122">
        <f>SUM(T93:T95,T92,T89,T71,T48,T32,T90)</f>
        <v>18</v>
      </c>
      <c r="U96" s="83">
        <f>SUM(U93:U95,U92,U89,U71,U48,U32,U90)</f>
        <v>7793.9</v>
      </c>
      <c r="V96" s="122">
        <f>SUM(V32,V48,V71,V91,V92,V95,V93,V89,V90)</f>
        <v>0</v>
      </c>
      <c r="W96" s="83">
        <f>SUM(W32,W48,W71,W91,W92,W95,W93,W89,W90)</f>
        <v>0</v>
      </c>
      <c r="X96" s="181">
        <f>X32+X48+X71+X89+X90+X91+X92+X93+X95+X94</f>
        <v>8304.900000000001</v>
      </c>
      <c r="Y96" s="181">
        <f>Y32+Y48+Y71+Y89+Y90+Y91+Y92+Y93+Y95+Y94</f>
        <v>15</v>
      </c>
      <c r="Z96" s="181">
        <f>Z32+Z48+Z71+Z89+Z90+Z91+Z92+Z93+Z95+Z94</f>
        <v>8319.900000000001</v>
      </c>
    </row>
    <row r="97" spans="1:26" s="10" customFormat="1" ht="18" customHeight="1">
      <c r="A97" s="33" t="s">
        <v>22</v>
      </c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74"/>
      <c r="P97" s="186"/>
      <c r="Q97" s="186"/>
      <c r="R97" s="186"/>
      <c r="S97" s="213"/>
      <c r="T97" s="123"/>
      <c r="U97" s="64"/>
      <c r="V97" s="123"/>
      <c r="W97" s="64"/>
      <c r="X97" s="186"/>
      <c r="Y97" s="186"/>
      <c r="Z97" s="186"/>
    </row>
    <row r="98" spans="1:26" s="10" customFormat="1" ht="25.5" customHeight="1">
      <c r="A98" s="39" t="s">
        <v>23</v>
      </c>
      <c r="B98" s="5">
        <v>210</v>
      </c>
      <c r="C98" s="57" t="s">
        <v>30</v>
      </c>
      <c r="D98" s="57">
        <f>SUM(D99:D101)</f>
        <v>190</v>
      </c>
      <c r="E98" s="57">
        <f aca="true" t="shared" si="57" ref="E98:M98">SUM(E99:E101)</f>
        <v>140</v>
      </c>
      <c r="F98" s="57">
        <f t="shared" si="57"/>
        <v>189</v>
      </c>
      <c r="G98" s="57">
        <f t="shared" si="57"/>
        <v>0</v>
      </c>
      <c r="H98" s="57">
        <f t="shared" si="57"/>
        <v>0</v>
      </c>
      <c r="I98" s="57">
        <f t="shared" si="57"/>
        <v>0</v>
      </c>
      <c r="J98" s="57">
        <f t="shared" si="57"/>
        <v>0</v>
      </c>
      <c r="K98" s="57">
        <f t="shared" si="57"/>
        <v>189</v>
      </c>
      <c r="L98" s="57">
        <f t="shared" si="57"/>
        <v>0</v>
      </c>
      <c r="M98" s="57">
        <f t="shared" si="57"/>
        <v>0</v>
      </c>
      <c r="N98" s="20">
        <f>SUM(N99:N101)</f>
        <v>189</v>
      </c>
      <c r="O98" s="91">
        <f aca="true" t="shared" si="58" ref="O98:W98">SUM(O99:O101)</f>
        <v>738.5999999999999</v>
      </c>
      <c r="P98" s="222">
        <f t="shared" si="58"/>
        <v>223.4</v>
      </c>
      <c r="Q98" s="187">
        <f t="shared" si="58"/>
        <v>0</v>
      </c>
      <c r="R98" s="187">
        <f>SUM(R99:R101)</f>
        <v>223.4</v>
      </c>
      <c r="S98" s="182">
        <f>SUM(S99:S101)</f>
        <v>68.4</v>
      </c>
      <c r="T98" s="124">
        <f>SUM(T99:T101)</f>
        <v>0</v>
      </c>
      <c r="U98" s="88">
        <f>SUM(U99:U101)</f>
        <v>223.4</v>
      </c>
      <c r="V98" s="124">
        <f t="shared" si="58"/>
        <v>0</v>
      </c>
      <c r="W98" s="84">
        <f t="shared" si="58"/>
        <v>0</v>
      </c>
      <c r="X98" s="187">
        <f>SUM(X99:X101)</f>
        <v>212.8</v>
      </c>
      <c r="Y98" s="187">
        <f>SUM(Y99:Y101)</f>
        <v>0</v>
      </c>
      <c r="Z98" s="187">
        <f>SUM(Z99:Z101)</f>
        <v>212.8</v>
      </c>
    </row>
    <row r="99" spans="1:26" s="10" customFormat="1" ht="15.75">
      <c r="A99" s="37" t="s">
        <v>23</v>
      </c>
      <c r="B99" s="8">
        <v>211</v>
      </c>
      <c r="C99" s="56" t="s">
        <v>1</v>
      </c>
      <c r="D99" s="56">
        <v>142</v>
      </c>
      <c r="E99" s="56">
        <v>105</v>
      </c>
      <c r="F99" s="18">
        <f aca="true" t="shared" si="59" ref="F99:F111">SUM(G99:L99)</f>
        <v>142</v>
      </c>
      <c r="G99" s="56"/>
      <c r="H99" s="56"/>
      <c r="I99" s="56"/>
      <c r="J99" s="56"/>
      <c r="K99" s="56">
        <v>142</v>
      </c>
      <c r="L99" s="56"/>
      <c r="M99" s="56"/>
      <c r="N99" s="18">
        <v>141</v>
      </c>
      <c r="O99" s="92">
        <f>SUM(P99:W99)</f>
        <v>564.9</v>
      </c>
      <c r="P99" s="184">
        <v>170.4</v>
      </c>
      <c r="Q99" s="180">
        <f>R99-P99</f>
        <v>0</v>
      </c>
      <c r="R99" s="180">
        <v>170.4</v>
      </c>
      <c r="S99" s="179">
        <v>53.7</v>
      </c>
      <c r="T99" s="117">
        <v>0</v>
      </c>
      <c r="U99" s="61">
        <f>SUM(R99+T99)</f>
        <v>170.4</v>
      </c>
      <c r="V99" s="117"/>
      <c r="W99" s="78"/>
      <c r="X99" s="189">
        <v>162.3</v>
      </c>
      <c r="Y99" s="180">
        <f>Z99-X99</f>
        <v>0</v>
      </c>
      <c r="Z99" s="180">
        <v>162.3</v>
      </c>
    </row>
    <row r="100" spans="1:26" s="10" customFormat="1" ht="17.25" customHeight="1">
      <c r="A100" s="37" t="s">
        <v>23</v>
      </c>
      <c r="B100" s="8">
        <v>212</v>
      </c>
      <c r="C100" s="56" t="s">
        <v>2</v>
      </c>
      <c r="D100" s="56">
        <v>11</v>
      </c>
      <c r="E100" s="56">
        <v>11</v>
      </c>
      <c r="F100" s="18">
        <f t="shared" si="59"/>
        <v>11</v>
      </c>
      <c r="G100" s="56"/>
      <c r="H100" s="56"/>
      <c r="I100" s="56"/>
      <c r="J100" s="56"/>
      <c r="K100" s="56">
        <v>11</v>
      </c>
      <c r="L100" s="56"/>
      <c r="M100" s="56"/>
      <c r="N100" s="18"/>
      <c r="O100" s="92">
        <f>SUM(P100:W100)</f>
        <v>4.5</v>
      </c>
      <c r="P100" s="184">
        <v>1.5</v>
      </c>
      <c r="Q100" s="180">
        <f>R100-P100</f>
        <v>0</v>
      </c>
      <c r="R100" s="180">
        <v>1.5</v>
      </c>
      <c r="S100" s="179">
        <v>0</v>
      </c>
      <c r="T100" s="117">
        <v>0</v>
      </c>
      <c r="U100" s="61">
        <f>SUM(R100+T100)</f>
        <v>1.5</v>
      </c>
      <c r="V100" s="117"/>
      <c r="W100" s="78"/>
      <c r="X100" s="189">
        <v>1.5</v>
      </c>
      <c r="Y100" s="180">
        <f>Z100-X100</f>
        <v>0</v>
      </c>
      <c r="Z100" s="180">
        <v>1.5</v>
      </c>
    </row>
    <row r="101" spans="1:26" s="10" customFormat="1" ht="15.75">
      <c r="A101" s="37" t="s">
        <v>23</v>
      </c>
      <c r="B101" s="8">
        <v>213</v>
      </c>
      <c r="C101" s="56" t="s">
        <v>3</v>
      </c>
      <c r="D101" s="56">
        <v>37</v>
      </c>
      <c r="E101" s="56">
        <v>24</v>
      </c>
      <c r="F101" s="18">
        <f t="shared" si="59"/>
        <v>36</v>
      </c>
      <c r="G101" s="56"/>
      <c r="H101" s="56"/>
      <c r="I101" s="56"/>
      <c r="J101" s="56"/>
      <c r="K101" s="56">
        <v>36</v>
      </c>
      <c r="L101" s="56"/>
      <c r="M101" s="56"/>
      <c r="N101" s="18">
        <v>48</v>
      </c>
      <c r="O101" s="92">
        <f>SUM(P101:W101)</f>
        <v>169.2</v>
      </c>
      <c r="P101" s="184">
        <v>51.5</v>
      </c>
      <c r="Q101" s="180">
        <f>R101-P101</f>
        <v>0</v>
      </c>
      <c r="R101" s="180">
        <v>51.5</v>
      </c>
      <c r="S101" s="179">
        <v>14.7</v>
      </c>
      <c r="T101" s="117">
        <v>0</v>
      </c>
      <c r="U101" s="61">
        <f>SUM(R101+T101)</f>
        <v>51.5</v>
      </c>
      <c r="V101" s="117"/>
      <c r="W101" s="78"/>
      <c r="X101" s="189">
        <v>49</v>
      </c>
      <c r="Y101" s="180">
        <f>Z101-X101</f>
        <v>0</v>
      </c>
      <c r="Z101" s="180">
        <v>49</v>
      </c>
    </row>
    <row r="102" spans="1:26" s="10" customFormat="1" ht="12.75" customHeight="1">
      <c r="A102" s="39" t="s">
        <v>23</v>
      </c>
      <c r="B102" s="5">
        <v>220</v>
      </c>
      <c r="C102" s="57" t="s">
        <v>4</v>
      </c>
      <c r="D102" s="57">
        <f>SUM(D103:D108)</f>
        <v>1</v>
      </c>
      <c r="E102" s="57">
        <f aca="true" t="shared" si="60" ref="E102:M102">SUM(E103:E108)</f>
        <v>0</v>
      </c>
      <c r="F102" s="57">
        <f t="shared" si="60"/>
        <v>0</v>
      </c>
      <c r="G102" s="57">
        <f t="shared" si="60"/>
        <v>0</v>
      </c>
      <c r="H102" s="57">
        <f t="shared" si="60"/>
        <v>0</v>
      </c>
      <c r="I102" s="57">
        <f t="shared" si="60"/>
        <v>0</v>
      </c>
      <c r="J102" s="57">
        <f t="shared" si="60"/>
        <v>0</v>
      </c>
      <c r="K102" s="57">
        <f t="shared" si="60"/>
        <v>0</v>
      </c>
      <c r="L102" s="57">
        <f t="shared" si="60"/>
        <v>0</v>
      </c>
      <c r="M102" s="57">
        <f t="shared" si="60"/>
        <v>0</v>
      </c>
      <c r="N102" s="6">
        <f>SUM(N103:N108)</f>
        <v>5</v>
      </c>
      <c r="O102" s="91">
        <f aca="true" t="shared" si="61" ref="O102:W102">SUM(O103:O108)</f>
        <v>56.4</v>
      </c>
      <c r="P102" s="222">
        <f t="shared" si="61"/>
        <v>18.8</v>
      </c>
      <c r="Q102" s="185">
        <f>SUM(Q103:Q108)</f>
        <v>0</v>
      </c>
      <c r="R102" s="185">
        <f>SUM(R103:R108)</f>
        <v>18.8</v>
      </c>
      <c r="S102" s="177">
        <f>SUM(S103:S106)</f>
        <v>0</v>
      </c>
      <c r="T102" s="119">
        <f>SUM(T103:T108)</f>
        <v>0</v>
      </c>
      <c r="U102" s="60">
        <f>SUM(U103:U108)</f>
        <v>18.8</v>
      </c>
      <c r="V102" s="119">
        <f t="shared" si="61"/>
        <v>0</v>
      </c>
      <c r="W102" s="85">
        <f t="shared" si="61"/>
        <v>0</v>
      </c>
      <c r="X102" s="187">
        <f>SUM(X103:X108)</f>
        <v>18.8</v>
      </c>
      <c r="Y102" s="185">
        <f>SUM(Y103:Y108)</f>
        <v>0</v>
      </c>
      <c r="Z102" s="185">
        <f>SUM(Z103:Z108)</f>
        <v>18.8</v>
      </c>
    </row>
    <row r="103" spans="1:26" s="10" customFormat="1" ht="15.75">
      <c r="A103" s="37" t="s">
        <v>23</v>
      </c>
      <c r="B103" s="8">
        <v>221</v>
      </c>
      <c r="C103" s="56" t="s">
        <v>5</v>
      </c>
      <c r="D103" s="56"/>
      <c r="E103" s="56"/>
      <c r="F103" s="18">
        <f t="shared" si="59"/>
        <v>0</v>
      </c>
      <c r="G103" s="56"/>
      <c r="H103" s="56"/>
      <c r="I103" s="56"/>
      <c r="J103" s="56"/>
      <c r="K103" s="56"/>
      <c r="L103" s="56"/>
      <c r="M103" s="56"/>
      <c r="N103" s="18"/>
      <c r="O103" s="92">
        <f aca="true" t="shared" si="62" ref="O103:O111">SUM(P103:W103)</f>
        <v>23.4</v>
      </c>
      <c r="P103" s="184">
        <v>7.8</v>
      </c>
      <c r="Q103" s="180">
        <f aca="true" t="shared" si="63" ref="Q103:Q108">R103-P103</f>
        <v>0</v>
      </c>
      <c r="R103" s="180">
        <v>7.8</v>
      </c>
      <c r="S103" s="179">
        <v>0</v>
      </c>
      <c r="T103" s="117"/>
      <c r="U103" s="61">
        <f aca="true" t="shared" si="64" ref="U103:U108">SUM(R103+T103)</f>
        <v>7.8</v>
      </c>
      <c r="V103" s="117"/>
      <c r="W103" s="78"/>
      <c r="X103" s="189">
        <v>7.8</v>
      </c>
      <c r="Y103" s="180">
        <f aca="true" t="shared" si="65" ref="Y103:Y108">Z103-X103</f>
        <v>0</v>
      </c>
      <c r="Z103" s="180">
        <v>7.8</v>
      </c>
    </row>
    <row r="104" spans="1:26" s="10" customFormat="1" ht="15.75">
      <c r="A104" s="37" t="s">
        <v>23</v>
      </c>
      <c r="B104" s="8">
        <v>222</v>
      </c>
      <c r="C104" s="56" t="s">
        <v>6</v>
      </c>
      <c r="D104" s="56"/>
      <c r="E104" s="56"/>
      <c r="F104" s="18">
        <f t="shared" si="59"/>
        <v>0</v>
      </c>
      <c r="G104" s="56"/>
      <c r="H104" s="56"/>
      <c r="I104" s="56"/>
      <c r="J104" s="56"/>
      <c r="K104" s="56"/>
      <c r="L104" s="56"/>
      <c r="M104" s="56"/>
      <c r="N104" s="18"/>
      <c r="O104" s="92">
        <f t="shared" si="62"/>
        <v>15</v>
      </c>
      <c r="P104" s="184">
        <v>5</v>
      </c>
      <c r="Q104" s="180">
        <f t="shared" si="63"/>
        <v>0</v>
      </c>
      <c r="R104" s="180">
        <v>5</v>
      </c>
      <c r="S104" s="179">
        <v>0</v>
      </c>
      <c r="T104" s="117"/>
      <c r="U104" s="61">
        <f t="shared" si="64"/>
        <v>5</v>
      </c>
      <c r="V104" s="117"/>
      <c r="W104" s="78"/>
      <c r="X104" s="189">
        <v>5</v>
      </c>
      <c r="Y104" s="180">
        <f t="shared" si="65"/>
        <v>0</v>
      </c>
      <c r="Z104" s="180">
        <v>5</v>
      </c>
    </row>
    <row r="105" spans="1:26" s="10" customFormat="1" ht="15.75">
      <c r="A105" s="37" t="s">
        <v>23</v>
      </c>
      <c r="B105" s="8">
        <v>223</v>
      </c>
      <c r="C105" s="56" t="s">
        <v>7</v>
      </c>
      <c r="D105" s="56"/>
      <c r="E105" s="56"/>
      <c r="F105" s="18">
        <f t="shared" si="59"/>
        <v>0</v>
      </c>
      <c r="G105" s="56"/>
      <c r="H105" s="56"/>
      <c r="I105" s="56"/>
      <c r="J105" s="56"/>
      <c r="K105" s="56"/>
      <c r="L105" s="56"/>
      <c r="M105" s="56"/>
      <c r="N105" s="18"/>
      <c r="O105" s="92">
        <f t="shared" si="62"/>
        <v>3</v>
      </c>
      <c r="P105" s="184">
        <v>1</v>
      </c>
      <c r="Q105" s="180">
        <f t="shared" si="63"/>
        <v>0</v>
      </c>
      <c r="R105" s="180">
        <v>1</v>
      </c>
      <c r="S105" s="179">
        <v>0</v>
      </c>
      <c r="T105" s="117">
        <v>0</v>
      </c>
      <c r="U105" s="61">
        <f t="shared" si="64"/>
        <v>1</v>
      </c>
      <c r="V105" s="117"/>
      <c r="W105" s="78"/>
      <c r="X105" s="189">
        <v>1</v>
      </c>
      <c r="Y105" s="180">
        <f t="shared" si="65"/>
        <v>0</v>
      </c>
      <c r="Z105" s="180">
        <v>1</v>
      </c>
    </row>
    <row r="106" spans="1:26" s="10" customFormat="1" ht="15.75">
      <c r="A106" s="37" t="s">
        <v>23</v>
      </c>
      <c r="B106" s="8">
        <v>224</v>
      </c>
      <c r="C106" s="56" t="s">
        <v>8</v>
      </c>
      <c r="D106" s="56">
        <v>1</v>
      </c>
      <c r="E106" s="56">
        <v>0</v>
      </c>
      <c r="F106" s="18">
        <f t="shared" si="59"/>
        <v>0</v>
      </c>
      <c r="G106" s="56"/>
      <c r="H106" s="56"/>
      <c r="I106" s="56"/>
      <c r="J106" s="56"/>
      <c r="K106" s="56"/>
      <c r="L106" s="56"/>
      <c r="M106" s="56"/>
      <c r="N106" s="18"/>
      <c r="O106" s="92">
        <f t="shared" si="62"/>
        <v>0</v>
      </c>
      <c r="P106" s="184">
        <v>0</v>
      </c>
      <c r="Q106" s="180">
        <f t="shared" si="63"/>
        <v>0</v>
      </c>
      <c r="R106" s="180">
        <v>0</v>
      </c>
      <c r="S106" s="179">
        <v>0</v>
      </c>
      <c r="T106" s="117"/>
      <c r="U106" s="61">
        <f t="shared" si="64"/>
        <v>0</v>
      </c>
      <c r="V106" s="117"/>
      <c r="W106" s="78"/>
      <c r="X106" s="189">
        <v>0</v>
      </c>
      <c r="Y106" s="180">
        <f t="shared" si="65"/>
        <v>0</v>
      </c>
      <c r="Z106" s="180">
        <v>0</v>
      </c>
    </row>
    <row r="107" spans="1:26" s="10" customFormat="1" ht="15.75">
      <c r="A107" s="37" t="s">
        <v>23</v>
      </c>
      <c r="B107" s="8">
        <v>225</v>
      </c>
      <c r="C107" s="56" t="s">
        <v>9</v>
      </c>
      <c r="D107" s="56"/>
      <c r="E107" s="56"/>
      <c r="F107" s="18">
        <f t="shared" si="59"/>
        <v>0</v>
      </c>
      <c r="G107" s="56"/>
      <c r="H107" s="56"/>
      <c r="I107" s="56"/>
      <c r="J107" s="56"/>
      <c r="K107" s="56"/>
      <c r="L107" s="56"/>
      <c r="M107" s="56"/>
      <c r="N107" s="18"/>
      <c r="O107" s="92">
        <f t="shared" si="62"/>
        <v>15</v>
      </c>
      <c r="P107" s="184">
        <v>5</v>
      </c>
      <c r="Q107" s="180">
        <f t="shared" si="63"/>
        <v>0</v>
      </c>
      <c r="R107" s="180">
        <v>5</v>
      </c>
      <c r="S107" s="179">
        <v>0</v>
      </c>
      <c r="T107" s="117">
        <v>0</v>
      </c>
      <c r="U107" s="61">
        <f t="shared" si="64"/>
        <v>5</v>
      </c>
      <c r="V107" s="117"/>
      <c r="W107" s="78"/>
      <c r="X107" s="189">
        <v>5</v>
      </c>
      <c r="Y107" s="180">
        <f t="shared" si="65"/>
        <v>0</v>
      </c>
      <c r="Z107" s="180">
        <v>5</v>
      </c>
    </row>
    <row r="108" spans="1:26" s="10" customFormat="1" ht="15.75">
      <c r="A108" s="37" t="s">
        <v>23</v>
      </c>
      <c r="B108" s="8">
        <v>226</v>
      </c>
      <c r="C108" s="56" t="s">
        <v>10</v>
      </c>
      <c r="D108" s="56"/>
      <c r="E108" s="56"/>
      <c r="F108" s="18">
        <f t="shared" si="59"/>
        <v>0</v>
      </c>
      <c r="G108" s="56"/>
      <c r="H108" s="56"/>
      <c r="I108" s="56"/>
      <c r="J108" s="56"/>
      <c r="K108" s="56"/>
      <c r="L108" s="56"/>
      <c r="M108" s="56"/>
      <c r="N108" s="18">
        <v>5</v>
      </c>
      <c r="O108" s="92">
        <f t="shared" si="62"/>
        <v>0</v>
      </c>
      <c r="P108" s="184">
        <v>0</v>
      </c>
      <c r="Q108" s="180">
        <f t="shared" si="63"/>
        <v>0</v>
      </c>
      <c r="R108" s="180">
        <v>0</v>
      </c>
      <c r="S108" s="179">
        <v>0</v>
      </c>
      <c r="T108" s="117"/>
      <c r="U108" s="61">
        <f t="shared" si="64"/>
        <v>0</v>
      </c>
      <c r="V108" s="117"/>
      <c r="W108" s="78"/>
      <c r="X108" s="189">
        <v>0</v>
      </c>
      <c r="Y108" s="180">
        <f t="shared" si="65"/>
        <v>0</v>
      </c>
      <c r="Z108" s="180">
        <v>0</v>
      </c>
    </row>
    <row r="109" spans="1:26" s="7" customFormat="1" ht="15.75">
      <c r="A109" s="39" t="s">
        <v>23</v>
      </c>
      <c r="B109" s="5">
        <v>300</v>
      </c>
      <c r="C109" s="57" t="s">
        <v>13</v>
      </c>
      <c r="D109" s="57">
        <f>SUM(D110:D111)</f>
        <v>3</v>
      </c>
      <c r="E109" s="57">
        <f aca="true" t="shared" si="66" ref="E109:M109">SUM(E110:E111)</f>
        <v>0</v>
      </c>
      <c r="F109" s="57">
        <f t="shared" si="66"/>
        <v>3</v>
      </c>
      <c r="G109" s="57">
        <f t="shared" si="66"/>
        <v>0</v>
      </c>
      <c r="H109" s="57">
        <f t="shared" si="66"/>
        <v>0</v>
      </c>
      <c r="I109" s="57">
        <f t="shared" si="66"/>
        <v>0</v>
      </c>
      <c r="J109" s="57">
        <f t="shared" si="66"/>
        <v>0</v>
      </c>
      <c r="K109" s="57">
        <f t="shared" si="66"/>
        <v>3</v>
      </c>
      <c r="L109" s="57">
        <f t="shared" si="66"/>
        <v>0</v>
      </c>
      <c r="M109" s="57">
        <f t="shared" si="66"/>
        <v>0</v>
      </c>
      <c r="N109" s="6">
        <f aca="true" t="shared" si="67" ref="N109:W109">SUM(N110:N111)</f>
        <v>4</v>
      </c>
      <c r="O109" s="91">
        <f t="shared" si="67"/>
        <v>39</v>
      </c>
      <c r="P109" s="222">
        <f t="shared" si="67"/>
        <v>13</v>
      </c>
      <c r="Q109" s="185">
        <f>SUM(Q110:Q111)</f>
        <v>0</v>
      </c>
      <c r="R109" s="185">
        <f>SUM(R110:R111)</f>
        <v>13</v>
      </c>
      <c r="S109" s="177">
        <f>SUM(S110:S111)</f>
        <v>0</v>
      </c>
      <c r="T109" s="119">
        <f>SUM(T110:T111)</f>
        <v>0</v>
      </c>
      <c r="U109" s="60">
        <f>SUM(U110:U111)</f>
        <v>13</v>
      </c>
      <c r="V109" s="119">
        <f t="shared" si="67"/>
        <v>0</v>
      </c>
      <c r="W109" s="85">
        <f t="shared" si="67"/>
        <v>0</v>
      </c>
      <c r="X109" s="187">
        <f>SUM(X110:X111)</f>
        <v>9</v>
      </c>
      <c r="Y109" s="185">
        <f>SUM(Y110:Y111)</f>
        <v>0</v>
      </c>
      <c r="Z109" s="185">
        <f>SUM(Z110:Z111)</f>
        <v>9</v>
      </c>
    </row>
    <row r="110" spans="1:26" s="10" customFormat="1" ht="15.75">
      <c r="A110" s="37" t="s">
        <v>23</v>
      </c>
      <c r="B110" s="8">
        <v>310</v>
      </c>
      <c r="C110" s="56" t="s">
        <v>14</v>
      </c>
      <c r="D110" s="56"/>
      <c r="E110" s="56"/>
      <c r="F110" s="18">
        <f t="shared" si="59"/>
        <v>0</v>
      </c>
      <c r="G110" s="56"/>
      <c r="H110" s="56"/>
      <c r="I110" s="56"/>
      <c r="J110" s="56"/>
      <c r="K110" s="56"/>
      <c r="L110" s="56"/>
      <c r="M110" s="56"/>
      <c r="N110" s="18">
        <v>2</v>
      </c>
      <c r="O110" s="92">
        <f t="shared" si="62"/>
        <v>15</v>
      </c>
      <c r="P110" s="184">
        <v>5</v>
      </c>
      <c r="Q110" s="180">
        <f>R110-P110</f>
        <v>0</v>
      </c>
      <c r="R110" s="180">
        <v>5</v>
      </c>
      <c r="S110" s="179">
        <v>0</v>
      </c>
      <c r="T110" s="117">
        <v>0</v>
      </c>
      <c r="U110" s="61">
        <f>SUM(R110+T110)</f>
        <v>5</v>
      </c>
      <c r="V110" s="117"/>
      <c r="W110" s="78"/>
      <c r="X110" s="189">
        <v>4</v>
      </c>
      <c r="Y110" s="180">
        <f>Z110-X110</f>
        <v>0</v>
      </c>
      <c r="Z110" s="180">
        <v>4</v>
      </c>
    </row>
    <row r="111" spans="1:26" s="10" customFormat="1" ht="15.75" customHeight="1">
      <c r="A111" s="37" t="s">
        <v>23</v>
      </c>
      <c r="B111" s="8">
        <v>340</v>
      </c>
      <c r="C111" s="56" t="s">
        <v>15</v>
      </c>
      <c r="D111" s="56">
        <v>3</v>
      </c>
      <c r="E111" s="56">
        <v>0</v>
      </c>
      <c r="F111" s="18">
        <f t="shared" si="59"/>
        <v>3</v>
      </c>
      <c r="G111" s="56"/>
      <c r="H111" s="56"/>
      <c r="I111" s="56"/>
      <c r="J111" s="56"/>
      <c r="K111" s="56">
        <v>3</v>
      </c>
      <c r="L111" s="56"/>
      <c r="M111" s="56"/>
      <c r="N111" s="18">
        <v>2</v>
      </c>
      <c r="O111" s="92">
        <f t="shared" si="62"/>
        <v>24</v>
      </c>
      <c r="P111" s="184">
        <v>8</v>
      </c>
      <c r="Q111" s="180">
        <f>R111-P111</f>
        <v>0</v>
      </c>
      <c r="R111" s="180">
        <v>8</v>
      </c>
      <c r="S111" s="179">
        <v>0</v>
      </c>
      <c r="T111" s="117">
        <v>0</v>
      </c>
      <c r="U111" s="61">
        <f>SUM(R111+T111)</f>
        <v>8</v>
      </c>
      <c r="V111" s="117"/>
      <c r="W111" s="78"/>
      <c r="X111" s="189">
        <v>5</v>
      </c>
      <c r="Y111" s="180">
        <f>Z111-X111</f>
        <v>0</v>
      </c>
      <c r="Z111" s="180">
        <v>5</v>
      </c>
    </row>
    <row r="112" spans="1:26" s="28" customFormat="1" ht="14.25" customHeight="1">
      <c r="A112" s="243" t="s">
        <v>29</v>
      </c>
      <c r="B112" s="244"/>
      <c r="C112" s="244"/>
      <c r="D112" s="100">
        <f>SUM(D98,D102,D109)</f>
        <v>194</v>
      </c>
      <c r="E112" s="100">
        <f aca="true" t="shared" si="68" ref="E112:M112">SUM(E98,E102,E109)</f>
        <v>140</v>
      </c>
      <c r="F112" s="100">
        <f t="shared" si="68"/>
        <v>192</v>
      </c>
      <c r="G112" s="100">
        <f t="shared" si="68"/>
        <v>0</v>
      </c>
      <c r="H112" s="100">
        <f t="shared" si="68"/>
        <v>0</v>
      </c>
      <c r="I112" s="100">
        <f t="shared" si="68"/>
        <v>0</v>
      </c>
      <c r="J112" s="100">
        <f t="shared" si="68"/>
        <v>0</v>
      </c>
      <c r="K112" s="100">
        <f t="shared" si="68"/>
        <v>192</v>
      </c>
      <c r="L112" s="100">
        <f t="shared" si="68"/>
        <v>0</v>
      </c>
      <c r="M112" s="100">
        <f t="shared" si="68"/>
        <v>0</v>
      </c>
      <c r="N112" s="26">
        <f aca="true" t="shared" si="69" ref="N112:W112">SUM(N98,N102,N109)</f>
        <v>198</v>
      </c>
      <c r="O112" s="93">
        <f t="shared" si="69"/>
        <v>833.9999999999999</v>
      </c>
      <c r="P112" s="181">
        <f t="shared" si="69"/>
        <v>255.20000000000002</v>
      </c>
      <c r="Q112" s="181">
        <f t="shared" si="69"/>
        <v>0</v>
      </c>
      <c r="R112" s="181">
        <f>SUM(R98,R102,R109)</f>
        <v>255.20000000000002</v>
      </c>
      <c r="S112" s="178">
        <f>SUM(S98,S102,S109)</f>
        <v>68.4</v>
      </c>
      <c r="T112" s="125">
        <f t="shared" si="69"/>
        <v>0</v>
      </c>
      <c r="U112" s="87">
        <f t="shared" si="69"/>
        <v>255.20000000000002</v>
      </c>
      <c r="V112" s="125">
        <f t="shared" si="69"/>
        <v>0</v>
      </c>
      <c r="W112" s="86">
        <f t="shared" si="69"/>
        <v>0</v>
      </c>
      <c r="X112" s="181">
        <f>SUM(X98,X102,X109)</f>
        <v>240.60000000000002</v>
      </c>
      <c r="Y112" s="181">
        <f>SUM(Y98,Y102,Y109)</f>
        <v>0</v>
      </c>
      <c r="Z112" s="181">
        <f>SUM(Z98,Z102,Z109)</f>
        <v>240.60000000000002</v>
      </c>
    </row>
    <row r="113" spans="1:26" s="50" customFormat="1" ht="31.5" customHeight="1">
      <c r="A113" s="253" t="s">
        <v>66</v>
      </c>
      <c r="B113" s="254"/>
      <c r="C113" s="254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29"/>
      <c r="O113" s="26"/>
      <c r="P113" s="188"/>
      <c r="Q113" s="188"/>
      <c r="R113" s="188"/>
      <c r="S113" s="195"/>
      <c r="T113" s="126"/>
      <c r="U113" s="65"/>
      <c r="V113" s="126"/>
      <c r="W113" s="65"/>
      <c r="X113" s="188"/>
      <c r="Y113" s="188"/>
      <c r="Z113" s="188"/>
    </row>
    <row r="114" spans="1:26" s="51" customFormat="1" ht="18" customHeight="1">
      <c r="A114" s="41" t="s">
        <v>68</v>
      </c>
      <c r="B114" s="22" t="s">
        <v>50</v>
      </c>
      <c r="C114" s="56" t="s">
        <v>14</v>
      </c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18"/>
      <c r="O114" s="72"/>
      <c r="P114" s="184">
        <v>5</v>
      </c>
      <c r="Q114" s="189">
        <f>R114-P114</f>
        <v>0</v>
      </c>
      <c r="R114" s="180">
        <v>5</v>
      </c>
      <c r="S114" s="196">
        <v>0</v>
      </c>
      <c r="T114" s="127">
        <v>0</v>
      </c>
      <c r="U114" s="61">
        <f>SUM(R114+T114)</f>
        <v>5</v>
      </c>
      <c r="V114" s="127"/>
      <c r="W114" s="66"/>
      <c r="X114" s="189">
        <v>5</v>
      </c>
      <c r="Y114" s="189">
        <f>Z114-X114</f>
        <v>0</v>
      </c>
      <c r="Z114" s="180">
        <v>5</v>
      </c>
    </row>
    <row r="115" spans="1:26" s="51" customFormat="1" ht="18.75" customHeight="1">
      <c r="A115" s="41" t="s">
        <v>68</v>
      </c>
      <c r="B115" s="22" t="s">
        <v>55</v>
      </c>
      <c r="C115" s="56" t="s">
        <v>15</v>
      </c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18"/>
      <c r="O115" s="72"/>
      <c r="P115" s="184">
        <v>5</v>
      </c>
      <c r="Q115" s="189">
        <f>R115-P115</f>
        <v>0</v>
      </c>
      <c r="R115" s="180">
        <v>5</v>
      </c>
      <c r="S115" s="196">
        <v>0</v>
      </c>
      <c r="T115" s="127"/>
      <c r="U115" s="61"/>
      <c r="V115" s="127"/>
      <c r="W115" s="66"/>
      <c r="X115" s="189">
        <v>5</v>
      </c>
      <c r="Y115" s="189">
        <f>Z115-X115</f>
        <v>0</v>
      </c>
      <c r="Z115" s="180">
        <v>5</v>
      </c>
    </row>
    <row r="116" spans="1:26" s="51" customFormat="1" ht="18" customHeight="1" hidden="1">
      <c r="A116" s="41" t="s">
        <v>97</v>
      </c>
      <c r="B116" s="22" t="s">
        <v>51</v>
      </c>
      <c r="C116" s="56" t="s">
        <v>14</v>
      </c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18"/>
      <c r="O116" s="72"/>
      <c r="P116" s="184">
        <v>0</v>
      </c>
      <c r="Q116" s="189">
        <v>0</v>
      </c>
      <c r="R116" s="180">
        <f>SUM(P116+Q116)</f>
        <v>0</v>
      </c>
      <c r="S116" s="196">
        <v>0</v>
      </c>
      <c r="T116" s="127">
        <v>0</v>
      </c>
      <c r="U116" s="61">
        <f>SUM(R116+T116)</f>
        <v>0</v>
      </c>
      <c r="V116" s="127"/>
      <c r="W116" s="66"/>
      <c r="X116" s="189">
        <v>0</v>
      </c>
      <c r="Y116" s="189">
        <v>0</v>
      </c>
      <c r="Z116" s="180">
        <f>SUM(X116+Y116)</f>
        <v>0</v>
      </c>
    </row>
    <row r="117" spans="1:26" s="51" customFormat="1" ht="14.25" customHeight="1" hidden="1">
      <c r="A117" s="41" t="s">
        <v>97</v>
      </c>
      <c r="B117" s="22" t="s">
        <v>48</v>
      </c>
      <c r="C117" s="56" t="s">
        <v>14</v>
      </c>
      <c r="D117" s="56"/>
      <c r="E117" s="56"/>
      <c r="F117" s="18">
        <f>SUM(G117:L117)</f>
        <v>0</v>
      </c>
      <c r="G117" s="56"/>
      <c r="H117" s="56"/>
      <c r="I117" s="56"/>
      <c r="J117" s="56"/>
      <c r="K117" s="56"/>
      <c r="L117" s="56"/>
      <c r="M117" s="56"/>
      <c r="N117" s="18">
        <v>30</v>
      </c>
      <c r="O117" s="72">
        <f>SUM(P117:W117)</f>
        <v>0</v>
      </c>
      <c r="P117" s="184">
        <v>0</v>
      </c>
      <c r="Q117" s="189">
        <v>0</v>
      </c>
      <c r="R117" s="180">
        <f>SUM(P117+Q117)</f>
        <v>0</v>
      </c>
      <c r="S117" s="196">
        <v>0</v>
      </c>
      <c r="T117" s="127">
        <v>0</v>
      </c>
      <c r="U117" s="61">
        <f>SUM(R117+T117)</f>
        <v>0</v>
      </c>
      <c r="V117" s="127"/>
      <c r="W117" s="66"/>
      <c r="X117" s="189">
        <v>0</v>
      </c>
      <c r="Y117" s="189">
        <v>0</v>
      </c>
      <c r="Z117" s="180">
        <f>SUM(X117+Y117)</f>
        <v>0</v>
      </c>
    </row>
    <row r="118" spans="1:26" s="51" customFormat="1" ht="23.25" customHeight="1" hidden="1">
      <c r="A118" s="41" t="s">
        <v>97</v>
      </c>
      <c r="B118" s="22" t="s">
        <v>50</v>
      </c>
      <c r="C118" s="56" t="s">
        <v>14</v>
      </c>
      <c r="D118" s="56"/>
      <c r="E118" s="56"/>
      <c r="F118" s="18"/>
      <c r="G118" s="56"/>
      <c r="H118" s="56"/>
      <c r="I118" s="56"/>
      <c r="J118" s="56"/>
      <c r="K118" s="56"/>
      <c r="L118" s="56"/>
      <c r="M118" s="56"/>
      <c r="N118" s="18"/>
      <c r="O118" s="72"/>
      <c r="P118" s="184">
        <v>0</v>
      </c>
      <c r="Q118" s="189">
        <v>0</v>
      </c>
      <c r="R118" s="180">
        <f>SUM(P118+Q118)</f>
        <v>0</v>
      </c>
      <c r="S118" s="196">
        <v>0</v>
      </c>
      <c r="T118" s="127">
        <v>0</v>
      </c>
      <c r="U118" s="61">
        <f>SUM(R118+T118)</f>
        <v>0</v>
      </c>
      <c r="V118" s="127"/>
      <c r="W118" s="66"/>
      <c r="X118" s="189">
        <v>0</v>
      </c>
      <c r="Y118" s="189">
        <v>0</v>
      </c>
      <c r="Z118" s="180">
        <f>SUM(X118+Y118)</f>
        <v>0</v>
      </c>
    </row>
    <row r="119" spans="1:26" s="51" customFormat="1" ht="18" customHeight="1">
      <c r="A119" s="246"/>
      <c r="B119" s="247"/>
      <c r="C119" s="11" t="s">
        <v>18</v>
      </c>
      <c r="D119" s="56"/>
      <c r="E119" s="56"/>
      <c r="F119" s="18"/>
      <c r="G119" s="56"/>
      <c r="H119" s="56"/>
      <c r="I119" s="56"/>
      <c r="J119" s="56"/>
      <c r="K119" s="56"/>
      <c r="L119" s="56"/>
      <c r="M119" s="56"/>
      <c r="N119" s="18"/>
      <c r="O119" s="72"/>
      <c r="P119" s="183">
        <f>SUM(P114:P118)</f>
        <v>10</v>
      </c>
      <c r="Q119" s="183">
        <f>SUM(Q114:Q118)</f>
        <v>0</v>
      </c>
      <c r="R119" s="183">
        <f>SUM(R114:R116)</f>
        <v>10</v>
      </c>
      <c r="S119" s="176">
        <f>SUM(S114:S118)</f>
        <v>0</v>
      </c>
      <c r="T119" s="118">
        <f>SUM(T118,T114)</f>
        <v>0</v>
      </c>
      <c r="U119" s="82">
        <f>SUM(U114:U116)</f>
        <v>5</v>
      </c>
      <c r="V119" s="127"/>
      <c r="W119" s="66"/>
      <c r="X119" s="183">
        <f>SUM(X114:X118)</f>
        <v>10</v>
      </c>
      <c r="Y119" s="183">
        <f>SUM(Y114:Y118)</f>
        <v>0</v>
      </c>
      <c r="Z119" s="183">
        <f>SUM(Z114:Z116)</f>
        <v>10</v>
      </c>
    </row>
    <row r="120" spans="1:26" s="51" customFormat="1" ht="15.75" customHeight="1" hidden="1">
      <c r="A120" s="41" t="s">
        <v>65</v>
      </c>
      <c r="B120" s="22" t="s">
        <v>51</v>
      </c>
      <c r="C120" s="56" t="s">
        <v>69</v>
      </c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18"/>
      <c r="O120" s="72"/>
      <c r="P120" s="184">
        <v>0</v>
      </c>
      <c r="Q120" s="180">
        <f>R120-P120</f>
        <v>0</v>
      </c>
      <c r="R120" s="180"/>
      <c r="S120" s="196">
        <v>0</v>
      </c>
      <c r="T120" s="127">
        <v>0</v>
      </c>
      <c r="U120" s="61">
        <f>SUM(R120+T120)</f>
        <v>0</v>
      </c>
      <c r="V120" s="127"/>
      <c r="W120" s="66"/>
      <c r="X120" s="189">
        <v>0</v>
      </c>
      <c r="Y120" s="180">
        <f>Z120-X120</f>
        <v>0</v>
      </c>
      <c r="Z120" s="180"/>
    </row>
    <row r="121" spans="1:26" s="51" customFormat="1" ht="18" customHeight="1">
      <c r="A121" s="41" t="s">
        <v>65</v>
      </c>
      <c r="B121" s="8">
        <v>226</v>
      </c>
      <c r="C121" s="56" t="s">
        <v>10</v>
      </c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18"/>
      <c r="O121" s="72"/>
      <c r="P121" s="184">
        <v>2</v>
      </c>
      <c r="Q121" s="180">
        <f>R121-P121</f>
        <v>0</v>
      </c>
      <c r="R121" s="180">
        <v>2</v>
      </c>
      <c r="S121" s="196">
        <v>0</v>
      </c>
      <c r="T121" s="127">
        <v>0</v>
      </c>
      <c r="U121" s="61">
        <f>SUM(R121+T121)</f>
        <v>2</v>
      </c>
      <c r="V121" s="127"/>
      <c r="W121" s="66"/>
      <c r="X121" s="189">
        <v>2</v>
      </c>
      <c r="Y121" s="180">
        <f>Z121-X121</f>
        <v>0</v>
      </c>
      <c r="Z121" s="180">
        <v>2</v>
      </c>
    </row>
    <row r="122" spans="1:26" s="51" customFormat="1" ht="18" customHeight="1">
      <c r="A122" s="41" t="s">
        <v>65</v>
      </c>
      <c r="B122" s="8">
        <v>310</v>
      </c>
      <c r="C122" s="56" t="s">
        <v>14</v>
      </c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18"/>
      <c r="O122" s="72"/>
      <c r="P122" s="184">
        <v>5</v>
      </c>
      <c r="Q122" s="180">
        <f>R122-P122</f>
        <v>0</v>
      </c>
      <c r="R122" s="180">
        <v>5</v>
      </c>
      <c r="S122" s="196">
        <v>0</v>
      </c>
      <c r="T122" s="127">
        <v>0</v>
      </c>
      <c r="U122" s="61">
        <f>SUM(R122+T122)</f>
        <v>5</v>
      </c>
      <c r="V122" s="127"/>
      <c r="W122" s="66"/>
      <c r="X122" s="189">
        <v>5</v>
      </c>
      <c r="Y122" s="180">
        <f>Z122-X122</f>
        <v>0</v>
      </c>
      <c r="Z122" s="180">
        <v>5</v>
      </c>
    </row>
    <row r="123" spans="1:26" s="51" customFormat="1" ht="18" customHeight="1">
      <c r="A123" s="41" t="s">
        <v>65</v>
      </c>
      <c r="B123" s="8">
        <v>340</v>
      </c>
      <c r="C123" s="56" t="s">
        <v>15</v>
      </c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18"/>
      <c r="O123" s="72"/>
      <c r="P123" s="184">
        <v>5</v>
      </c>
      <c r="Q123" s="180">
        <f>R123-P123</f>
        <v>0</v>
      </c>
      <c r="R123" s="180">
        <v>5</v>
      </c>
      <c r="S123" s="196">
        <v>0</v>
      </c>
      <c r="T123" s="127">
        <v>0</v>
      </c>
      <c r="U123" s="61">
        <f>SUM(R123+T123)</f>
        <v>5</v>
      </c>
      <c r="V123" s="137"/>
      <c r="W123" s="66"/>
      <c r="X123" s="189">
        <v>5</v>
      </c>
      <c r="Y123" s="180">
        <f>Z123-X123</f>
        <v>0</v>
      </c>
      <c r="Z123" s="180">
        <v>5</v>
      </c>
    </row>
    <row r="124" spans="1:26" s="52" customFormat="1" ht="15" customHeight="1">
      <c r="A124" s="243" t="s">
        <v>64</v>
      </c>
      <c r="B124" s="244"/>
      <c r="C124" s="244"/>
      <c r="D124" s="100">
        <f>SUM(D117)</f>
        <v>0</v>
      </c>
      <c r="E124" s="100">
        <f aca="true" t="shared" si="70" ref="E124:M124">SUM(E117)</f>
        <v>0</v>
      </c>
      <c r="F124" s="100">
        <f t="shared" si="70"/>
        <v>0</v>
      </c>
      <c r="G124" s="100">
        <f t="shared" si="70"/>
        <v>0</v>
      </c>
      <c r="H124" s="100">
        <f t="shared" si="70"/>
        <v>0</v>
      </c>
      <c r="I124" s="100">
        <f t="shared" si="70"/>
        <v>0</v>
      </c>
      <c r="J124" s="100">
        <f t="shared" si="70"/>
        <v>0</v>
      </c>
      <c r="K124" s="100">
        <f t="shared" si="70"/>
        <v>0</v>
      </c>
      <c r="L124" s="100">
        <f t="shared" si="70"/>
        <v>0</v>
      </c>
      <c r="M124" s="100">
        <f t="shared" si="70"/>
        <v>0</v>
      </c>
      <c r="N124" s="26">
        <f>SUM(N114:N121)</f>
        <v>30</v>
      </c>
      <c r="O124" s="26">
        <f>SUM(O114:O121)</f>
        <v>0</v>
      </c>
      <c r="P124" s="181">
        <f aca="true" t="shared" si="71" ref="P124:U124">SUM(P119:P123)</f>
        <v>22</v>
      </c>
      <c r="Q124" s="181">
        <f t="shared" si="71"/>
        <v>0</v>
      </c>
      <c r="R124" s="181">
        <f t="shared" si="71"/>
        <v>22</v>
      </c>
      <c r="S124" s="178">
        <f t="shared" si="71"/>
        <v>0</v>
      </c>
      <c r="T124" s="125">
        <f t="shared" si="71"/>
        <v>0</v>
      </c>
      <c r="U124" s="87">
        <f t="shared" si="71"/>
        <v>17</v>
      </c>
      <c r="V124" s="136">
        <f>SUM(V119:V122)</f>
        <v>0</v>
      </c>
      <c r="W124" s="87">
        <f>SUM(W119:W122)</f>
        <v>0</v>
      </c>
      <c r="X124" s="181">
        <f>SUM(X119:X123)</f>
        <v>22</v>
      </c>
      <c r="Y124" s="181">
        <f>SUM(Y119:Y123)</f>
        <v>0</v>
      </c>
      <c r="Z124" s="181">
        <f>SUM(Z119:Z123)</f>
        <v>22</v>
      </c>
    </row>
    <row r="125" spans="1:26" s="50" customFormat="1" ht="18.75">
      <c r="A125" s="248" t="s">
        <v>61</v>
      </c>
      <c r="B125" s="249"/>
      <c r="C125" s="249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29"/>
      <c r="O125" s="29"/>
      <c r="P125" s="188"/>
      <c r="Q125" s="188"/>
      <c r="R125" s="188"/>
      <c r="S125" s="195"/>
      <c r="T125" s="126"/>
      <c r="U125" s="65"/>
      <c r="V125" s="126"/>
      <c r="W125" s="65"/>
      <c r="X125" s="188"/>
      <c r="Y125" s="188"/>
      <c r="Z125" s="188"/>
    </row>
    <row r="126" spans="1:26" s="51" customFormat="1" ht="15.75">
      <c r="A126" s="41" t="s">
        <v>113</v>
      </c>
      <c r="B126" s="22" t="s">
        <v>114</v>
      </c>
      <c r="C126" s="32" t="s">
        <v>1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18"/>
      <c r="O126" s="72"/>
      <c r="P126" s="184">
        <v>62.1</v>
      </c>
      <c r="Q126" s="180">
        <f>R126-P126</f>
        <v>0</v>
      </c>
      <c r="R126" s="180">
        <v>62.1</v>
      </c>
      <c r="S126" s="196">
        <v>0</v>
      </c>
      <c r="T126" s="127">
        <v>0</v>
      </c>
      <c r="U126" s="61">
        <f aca="true" t="shared" si="72" ref="U126:U137">SUM(R126+T126)</f>
        <v>62.1</v>
      </c>
      <c r="V126" s="127"/>
      <c r="W126" s="66"/>
      <c r="X126" s="189">
        <v>62.1</v>
      </c>
      <c r="Y126" s="180">
        <f>Z126-X126</f>
        <v>0</v>
      </c>
      <c r="Z126" s="180">
        <v>62.1</v>
      </c>
    </row>
    <row r="127" spans="1:26" s="51" customFormat="1" ht="15.75">
      <c r="A127" s="41" t="s">
        <v>113</v>
      </c>
      <c r="B127" s="22" t="s">
        <v>115</v>
      </c>
      <c r="C127" s="32" t="s">
        <v>3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18"/>
      <c r="O127" s="72"/>
      <c r="P127" s="184">
        <v>18.7</v>
      </c>
      <c r="Q127" s="180">
        <f aca="true" t="shared" si="73" ref="Q127:Q137">R127-P127</f>
        <v>0</v>
      </c>
      <c r="R127" s="180">
        <v>18.7</v>
      </c>
      <c r="S127" s="196">
        <v>0</v>
      </c>
      <c r="T127" s="127">
        <v>0</v>
      </c>
      <c r="U127" s="61">
        <f t="shared" si="72"/>
        <v>18.7</v>
      </c>
      <c r="V127" s="127"/>
      <c r="W127" s="66"/>
      <c r="X127" s="189">
        <v>18.7</v>
      </c>
      <c r="Y127" s="180">
        <f aca="true" t="shared" si="74" ref="Y127:Y137">Z127-X127</f>
        <v>0</v>
      </c>
      <c r="Z127" s="180">
        <v>18.7</v>
      </c>
    </row>
    <row r="128" spans="1:26" s="51" customFormat="1" ht="15.75">
      <c r="A128" s="41" t="s">
        <v>113</v>
      </c>
      <c r="B128" s="22" t="s">
        <v>55</v>
      </c>
      <c r="C128" s="32" t="s">
        <v>14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18"/>
      <c r="O128" s="72"/>
      <c r="P128" s="184">
        <v>4.1</v>
      </c>
      <c r="Q128" s="180">
        <f t="shared" si="73"/>
        <v>0</v>
      </c>
      <c r="R128" s="180">
        <v>4.1</v>
      </c>
      <c r="S128" s="196">
        <v>0</v>
      </c>
      <c r="T128" s="127">
        <v>0</v>
      </c>
      <c r="U128" s="61">
        <f t="shared" si="72"/>
        <v>4.1</v>
      </c>
      <c r="V128" s="127"/>
      <c r="W128" s="66"/>
      <c r="X128" s="189">
        <v>4.1</v>
      </c>
      <c r="Y128" s="180">
        <f t="shared" si="74"/>
        <v>0</v>
      </c>
      <c r="Z128" s="180">
        <v>4.1</v>
      </c>
    </row>
    <row r="129" spans="1:26" s="51" customFormat="1" ht="15.75" hidden="1">
      <c r="A129" s="41" t="s">
        <v>119</v>
      </c>
      <c r="B129" s="22" t="s">
        <v>51</v>
      </c>
      <c r="C129" s="32" t="s">
        <v>130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18"/>
      <c r="O129" s="72"/>
      <c r="P129" s="184">
        <v>0</v>
      </c>
      <c r="Q129" s="180">
        <f t="shared" si="73"/>
        <v>0</v>
      </c>
      <c r="R129" s="180">
        <v>0</v>
      </c>
      <c r="S129" s="196">
        <v>0</v>
      </c>
      <c r="T129" s="127">
        <v>0</v>
      </c>
      <c r="U129" s="61">
        <f>SUM(R129+T129)</f>
        <v>0</v>
      </c>
      <c r="V129" s="127"/>
      <c r="W129" s="66"/>
      <c r="X129" s="189">
        <v>0</v>
      </c>
      <c r="Y129" s="180">
        <f t="shared" si="74"/>
        <v>0</v>
      </c>
      <c r="Z129" s="180">
        <v>0</v>
      </c>
    </row>
    <row r="130" spans="1:26" s="51" customFormat="1" ht="14.25" customHeight="1">
      <c r="A130" s="41" t="s">
        <v>119</v>
      </c>
      <c r="B130" s="22" t="s">
        <v>51</v>
      </c>
      <c r="C130" s="32" t="s">
        <v>142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18"/>
      <c r="O130" s="72"/>
      <c r="P130" s="184">
        <v>416</v>
      </c>
      <c r="Q130" s="180">
        <f t="shared" si="73"/>
        <v>-15</v>
      </c>
      <c r="R130" s="180">
        <v>401</v>
      </c>
      <c r="S130" s="196">
        <v>0</v>
      </c>
      <c r="T130" s="127">
        <v>0</v>
      </c>
      <c r="U130" s="61">
        <f t="shared" si="72"/>
        <v>401</v>
      </c>
      <c r="V130" s="127"/>
      <c r="W130" s="66"/>
      <c r="X130" s="189">
        <v>338</v>
      </c>
      <c r="Y130" s="180">
        <f t="shared" si="74"/>
        <v>-5</v>
      </c>
      <c r="Z130" s="180">
        <v>333</v>
      </c>
    </row>
    <row r="131" spans="1:26" s="51" customFormat="1" ht="15.75" hidden="1">
      <c r="A131" s="41" t="s">
        <v>119</v>
      </c>
      <c r="B131" s="22" t="s">
        <v>51</v>
      </c>
      <c r="C131" s="32" t="s">
        <v>120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18"/>
      <c r="O131" s="72"/>
      <c r="P131" s="184">
        <v>0</v>
      </c>
      <c r="Q131" s="180">
        <f t="shared" si="73"/>
        <v>0</v>
      </c>
      <c r="R131" s="180">
        <v>0</v>
      </c>
      <c r="S131" s="196">
        <v>0</v>
      </c>
      <c r="T131" s="127">
        <v>0</v>
      </c>
      <c r="U131" s="61">
        <f t="shared" si="72"/>
        <v>0</v>
      </c>
      <c r="V131" s="127"/>
      <c r="W131" s="66"/>
      <c r="X131" s="189">
        <v>0</v>
      </c>
      <c r="Y131" s="180">
        <f t="shared" si="74"/>
        <v>0</v>
      </c>
      <c r="Z131" s="180">
        <v>0</v>
      </c>
    </row>
    <row r="132" spans="1:26" s="51" customFormat="1" ht="15.75" hidden="1">
      <c r="A132" s="41" t="s">
        <v>119</v>
      </c>
      <c r="B132" s="22" t="s">
        <v>55</v>
      </c>
      <c r="C132" s="32" t="s">
        <v>142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18"/>
      <c r="O132" s="72"/>
      <c r="P132" s="184">
        <v>0</v>
      </c>
      <c r="Q132" s="180">
        <f t="shared" si="73"/>
        <v>0</v>
      </c>
      <c r="R132" s="180">
        <v>0</v>
      </c>
      <c r="S132" s="196">
        <v>0</v>
      </c>
      <c r="T132" s="127"/>
      <c r="U132" s="61"/>
      <c r="V132" s="127"/>
      <c r="W132" s="66"/>
      <c r="X132" s="189">
        <v>0</v>
      </c>
      <c r="Y132" s="180">
        <f t="shared" si="74"/>
        <v>0</v>
      </c>
      <c r="Z132" s="180">
        <v>0</v>
      </c>
    </row>
    <row r="133" spans="1:26" s="51" customFormat="1" ht="15.75">
      <c r="A133" s="41" t="s">
        <v>119</v>
      </c>
      <c r="B133" s="22" t="s">
        <v>48</v>
      </c>
      <c r="C133" s="32" t="s">
        <v>142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18"/>
      <c r="O133" s="72"/>
      <c r="P133" s="184">
        <v>5</v>
      </c>
      <c r="Q133" s="180">
        <f t="shared" si="73"/>
        <v>-5</v>
      </c>
      <c r="R133" s="180">
        <v>0</v>
      </c>
      <c r="S133" s="196">
        <v>0</v>
      </c>
      <c r="T133" s="127"/>
      <c r="U133" s="61"/>
      <c r="V133" s="127"/>
      <c r="W133" s="66"/>
      <c r="X133" s="189">
        <v>10</v>
      </c>
      <c r="Y133" s="180">
        <f t="shared" si="74"/>
        <v>-10</v>
      </c>
      <c r="Z133" s="180">
        <v>0</v>
      </c>
    </row>
    <row r="134" spans="1:26" s="51" customFormat="1" ht="16.5" customHeight="1" hidden="1">
      <c r="A134" s="41" t="s">
        <v>144</v>
      </c>
      <c r="B134" s="22" t="s">
        <v>50</v>
      </c>
      <c r="C134" s="170" t="s">
        <v>145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18"/>
      <c r="O134" s="72"/>
      <c r="P134" s="184">
        <v>0</v>
      </c>
      <c r="Q134" s="180">
        <f t="shared" si="73"/>
        <v>0</v>
      </c>
      <c r="R134" s="180">
        <v>0</v>
      </c>
      <c r="S134" s="196">
        <v>0</v>
      </c>
      <c r="T134" s="127">
        <v>0</v>
      </c>
      <c r="U134" s="61">
        <f t="shared" si="72"/>
        <v>0</v>
      </c>
      <c r="V134" s="127"/>
      <c r="W134" s="66"/>
      <c r="X134" s="189">
        <v>0</v>
      </c>
      <c r="Y134" s="180">
        <f t="shared" si="74"/>
        <v>0</v>
      </c>
      <c r="Z134" s="180">
        <v>0</v>
      </c>
    </row>
    <row r="135" spans="1:26" s="51" customFormat="1" ht="47.25" customHeight="1" hidden="1">
      <c r="A135" s="41" t="s">
        <v>62</v>
      </c>
      <c r="B135" s="22" t="s">
        <v>48</v>
      </c>
      <c r="C135" s="170" t="s">
        <v>122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18"/>
      <c r="O135" s="72"/>
      <c r="P135" s="184">
        <v>0</v>
      </c>
      <c r="Q135" s="180">
        <f t="shared" si="73"/>
        <v>0</v>
      </c>
      <c r="R135" s="180">
        <v>0</v>
      </c>
      <c r="S135" s="196">
        <v>39.6</v>
      </c>
      <c r="T135" s="127">
        <v>0</v>
      </c>
      <c r="U135" s="61">
        <f t="shared" si="72"/>
        <v>0</v>
      </c>
      <c r="V135" s="127"/>
      <c r="W135" s="138"/>
      <c r="X135" s="189">
        <v>0</v>
      </c>
      <c r="Y135" s="180">
        <f t="shared" si="74"/>
        <v>0</v>
      </c>
      <c r="Z135" s="180">
        <v>0</v>
      </c>
    </row>
    <row r="136" spans="1:26" s="51" customFormat="1" ht="15.75" hidden="1">
      <c r="A136" s="41" t="s">
        <v>62</v>
      </c>
      <c r="B136" s="22" t="s">
        <v>118</v>
      </c>
      <c r="C136" s="32" t="s">
        <v>121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18"/>
      <c r="O136" s="72"/>
      <c r="P136" s="184">
        <v>0</v>
      </c>
      <c r="Q136" s="180">
        <f t="shared" si="73"/>
        <v>0</v>
      </c>
      <c r="R136" s="180">
        <v>0</v>
      </c>
      <c r="S136" s="196">
        <v>0</v>
      </c>
      <c r="T136" s="127">
        <v>0</v>
      </c>
      <c r="U136" s="61">
        <f t="shared" si="72"/>
        <v>0</v>
      </c>
      <c r="V136" s="127"/>
      <c r="W136" s="138"/>
      <c r="X136" s="189">
        <v>0</v>
      </c>
      <c r="Y136" s="180">
        <f t="shared" si="74"/>
        <v>0</v>
      </c>
      <c r="Z136" s="180">
        <v>0</v>
      </c>
    </row>
    <row r="137" spans="1:26" s="51" customFormat="1" ht="15.75" hidden="1">
      <c r="A137" s="41" t="s">
        <v>62</v>
      </c>
      <c r="B137" s="22" t="s">
        <v>118</v>
      </c>
      <c r="C137" s="32" t="s">
        <v>122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18"/>
      <c r="O137" s="72"/>
      <c r="P137" s="184">
        <v>0</v>
      </c>
      <c r="Q137" s="180">
        <f t="shared" si="73"/>
        <v>0</v>
      </c>
      <c r="R137" s="180">
        <v>0</v>
      </c>
      <c r="S137" s="196">
        <v>0</v>
      </c>
      <c r="T137" s="127">
        <v>0</v>
      </c>
      <c r="U137" s="61">
        <f t="shared" si="72"/>
        <v>0</v>
      </c>
      <c r="V137" s="127"/>
      <c r="W137" s="138"/>
      <c r="X137" s="189">
        <v>0</v>
      </c>
      <c r="Y137" s="180">
        <f t="shared" si="74"/>
        <v>0</v>
      </c>
      <c r="Z137" s="180">
        <v>0</v>
      </c>
    </row>
    <row r="138" spans="1:26" s="52" customFormat="1" ht="18.75">
      <c r="A138" s="243" t="s">
        <v>63</v>
      </c>
      <c r="B138" s="244"/>
      <c r="C138" s="244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26">
        <f>SUM(N126:N134)</f>
        <v>0</v>
      </c>
      <c r="O138" s="26"/>
      <c r="P138" s="181">
        <f aca="true" t="shared" si="75" ref="P138:U138">SUM(P126:P137)</f>
        <v>505.9</v>
      </c>
      <c r="Q138" s="181">
        <f t="shared" si="75"/>
        <v>-20</v>
      </c>
      <c r="R138" s="181">
        <f>SUM(R126:R137)</f>
        <v>485.9</v>
      </c>
      <c r="S138" s="178">
        <f>SUM(S126:S137)</f>
        <v>39.6</v>
      </c>
      <c r="T138" s="125">
        <f t="shared" si="75"/>
        <v>0</v>
      </c>
      <c r="U138" s="87">
        <f t="shared" si="75"/>
        <v>485.9</v>
      </c>
      <c r="V138" s="125">
        <f>SUM(V126:V134)</f>
        <v>0</v>
      </c>
      <c r="W138" s="26">
        <f>SUM(W126:W134)</f>
        <v>0</v>
      </c>
      <c r="X138" s="181">
        <f>SUM(X126:X137)</f>
        <v>432.9</v>
      </c>
      <c r="Y138" s="181">
        <f>SUM(Y126:Y137)</f>
        <v>-15</v>
      </c>
      <c r="Z138" s="181">
        <f>SUM(Z126:Z137)</f>
        <v>417.9</v>
      </c>
    </row>
    <row r="139" spans="1:26" ht="19.5" customHeight="1">
      <c r="A139" s="33" t="s">
        <v>31</v>
      </c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75"/>
      <c r="P139" s="190"/>
      <c r="Q139" s="190"/>
      <c r="R139" s="190"/>
      <c r="S139" s="197"/>
      <c r="T139" s="130"/>
      <c r="U139" s="69"/>
      <c r="V139" s="130"/>
      <c r="W139" s="69"/>
      <c r="X139" s="190"/>
      <c r="Y139" s="190"/>
      <c r="Z139" s="190"/>
    </row>
    <row r="140" spans="1:26" s="53" customFormat="1" ht="16.5" customHeight="1" hidden="1">
      <c r="A140" s="37"/>
      <c r="B140" s="54"/>
      <c r="C140" s="20" t="s">
        <v>87</v>
      </c>
      <c r="D140" s="20">
        <f aca="true" t="shared" si="76" ref="D140:W140">SUM(D141:D143)</f>
        <v>163</v>
      </c>
      <c r="E140" s="20">
        <f t="shared" si="76"/>
        <v>0</v>
      </c>
      <c r="F140" s="20">
        <f t="shared" si="76"/>
        <v>145</v>
      </c>
      <c r="G140" s="20">
        <f t="shared" si="76"/>
        <v>0</v>
      </c>
      <c r="H140" s="20">
        <f t="shared" si="76"/>
        <v>0</v>
      </c>
      <c r="I140" s="20">
        <f t="shared" si="76"/>
        <v>0</v>
      </c>
      <c r="J140" s="20">
        <f t="shared" si="76"/>
        <v>145</v>
      </c>
      <c r="K140" s="20">
        <f t="shared" si="76"/>
        <v>0</v>
      </c>
      <c r="L140" s="20">
        <f t="shared" si="76"/>
        <v>0</v>
      </c>
      <c r="M140" s="20">
        <f t="shared" si="76"/>
        <v>0</v>
      </c>
      <c r="N140" s="20">
        <f t="shared" si="76"/>
        <v>554</v>
      </c>
      <c r="O140" s="11">
        <f t="shared" si="76"/>
        <v>0</v>
      </c>
      <c r="P140" s="222">
        <f>SUM(P141:P144)</f>
        <v>0</v>
      </c>
      <c r="Q140" s="187">
        <f>SUM(Q141:Q144)</f>
        <v>0</v>
      </c>
      <c r="R140" s="187">
        <f>SUM(R141:R144)</f>
        <v>0</v>
      </c>
      <c r="S140" s="187">
        <f>SUM(S141:S144)</f>
        <v>458.5</v>
      </c>
      <c r="T140" s="124">
        <f t="shared" si="76"/>
        <v>0</v>
      </c>
      <c r="U140" s="88">
        <f t="shared" si="76"/>
        <v>0</v>
      </c>
      <c r="V140" s="124">
        <f t="shared" si="76"/>
        <v>0</v>
      </c>
      <c r="W140" s="88">
        <f t="shared" si="76"/>
        <v>0</v>
      </c>
      <c r="X140" s="187">
        <f>SUM(X141:X144)</f>
        <v>0</v>
      </c>
      <c r="Y140" s="187">
        <f>SUM(Y141:Y144)</f>
        <v>0</v>
      </c>
      <c r="Z140" s="187">
        <f>SUM(Z141:Z144)</f>
        <v>0</v>
      </c>
    </row>
    <row r="141" spans="1:26" s="53" customFormat="1" ht="14.25" customHeight="1" hidden="1">
      <c r="A141" s="37" t="s">
        <v>86</v>
      </c>
      <c r="B141" s="54" t="s">
        <v>53</v>
      </c>
      <c r="C141" s="21" t="s">
        <v>88</v>
      </c>
      <c r="D141" s="21">
        <v>163</v>
      </c>
      <c r="E141" s="21">
        <v>0</v>
      </c>
      <c r="F141" s="18">
        <f aca="true" t="shared" si="77" ref="F141:F178">SUM(G141:L141)</f>
        <v>145</v>
      </c>
      <c r="G141" s="21"/>
      <c r="H141" s="21"/>
      <c r="I141" s="21"/>
      <c r="J141" s="21">
        <v>145</v>
      </c>
      <c r="K141" s="21"/>
      <c r="L141" s="21"/>
      <c r="M141" s="21"/>
      <c r="N141" s="21"/>
      <c r="O141" s="72">
        <f>SUM(P141:W141)</f>
        <v>0</v>
      </c>
      <c r="P141" s="184">
        <v>0</v>
      </c>
      <c r="Q141" s="189">
        <f>R141-P141</f>
        <v>0</v>
      </c>
      <c r="R141" s="180">
        <v>0</v>
      </c>
      <c r="S141" s="196">
        <v>0</v>
      </c>
      <c r="T141" s="131"/>
      <c r="U141" s="70"/>
      <c r="V141" s="131"/>
      <c r="W141" s="70"/>
      <c r="X141" s="189">
        <v>0</v>
      </c>
      <c r="Y141" s="189">
        <f>Z141-X141</f>
        <v>0</v>
      </c>
      <c r="Z141" s="180">
        <v>0</v>
      </c>
    </row>
    <row r="142" spans="1:26" s="53" customFormat="1" ht="16.5" customHeight="1" hidden="1">
      <c r="A142" s="37" t="s">
        <v>86</v>
      </c>
      <c r="B142" s="54" t="s">
        <v>51</v>
      </c>
      <c r="C142" s="32" t="s">
        <v>130</v>
      </c>
      <c r="D142" s="21"/>
      <c r="E142" s="21"/>
      <c r="F142" s="18">
        <f t="shared" si="77"/>
        <v>0</v>
      </c>
      <c r="G142" s="21"/>
      <c r="H142" s="21"/>
      <c r="I142" s="21"/>
      <c r="J142" s="21"/>
      <c r="K142" s="21"/>
      <c r="L142" s="21"/>
      <c r="M142" s="21"/>
      <c r="N142" s="21">
        <v>554</v>
      </c>
      <c r="O142" s="72">
        <f>SUM(P142:W142)</f>
        <v>0</v>
      </c>
      <c r="P142" s="184">
        <v>0</v>
      </c>
      <c r="Q142" s="189">
        <f>R142-P142</f>
        <v>0</v>
      </c>
      <c r="R142" s="180">
        <v>0</v>
      </c>
      <c r="S142" s="196">
        <v>0</v>
      </c>
      <c r="T142" s="127">
        <v>0</v>
      </c>
      <c r="U142" s="61">
        <f>SUM(R142+T142)</f>
        <v>0</v>
      </c>
      <c r="V142" s="131"/>
      <c r="W142" s="70"/>
      <c r="X142" s="189">
        <v>0</v>
      </c>
      <c r="Y142" s="189">
        <f>Z142-X142</f>
        <v>0</v>
      </c>
      <c r="Z142" s="180">
        <v>0</v>
      </c>
    </row>
    <row r="143" spans="1:26" s="53" customFormat="1" ht="14.25" customHeight="1" hidden="1">
      <c r="A143" s="37" t="s">
        <v>86</v>
      </c>
      <c r="B143" s="54" t="s">
        <v>51</v>
      </c>
      <c r="C143" s="21" t="s">
        <v>120</v>
      </c>
      <c r="D143" s="21"/>
      <c r="E143" s="21"/>
      <c r="F143" s="18">
        <f t="shared" si="77"/>
        <v>0</v>
      </c>
      <c r="G143" s="21"/>
      <c r="H143" s="21"/>
      <c r="I143" s="21"/>
      <c r="J143" s="21"/>
      <c r="K143" s="21"/>
      <c r="L143" s="21"/>
      <c r="M143" s="21"/>
      <c r="N143" s="21"/>
      <c r="O143" s="72">
        <f>SUM(P143:W143)</f>
        <v>0</v>
      </c>
      <c r="P143" s="184">
        <v>0</v>
      </c>
      <c r="Q143" s="189">
        <f>R143-P143</f>
        <v>0</v>
      </c>
      <c r="R143" s="180">
        <v>0</v>
      </c>
      <c r="S143" s="196">
        <v>0</v>
      </c>
      <c r="T143" s="127">
        <v>0</v>
      </c>
      <c r="U143" s="61">
        <f>SUM(R143+T143)</f>
        <v>0</v>
      </c>
      <c r="V143" s="131"/>
      <c r="W143" s="70"/>
      <c r="X143" s="189">
        <v>0</v>
      </c>
      <c r="Y143" s="189">
        <f>Z143-X143</f>
        <v>0</v>
      </c>
      <c r="Z143" s="180">
        <v>0</v>
      </c>
    </row>
    <row r="144" spans="1:26" s="53" customFormat="1" ht="14.25" customHeight="1" hidden="1">
      <c r="A144" s="37" t="s">
        <v>146</v>
      </c>
      <c r="B144" s="54" t="s">
        <v>48</v>
      </c>
      <c r="C144" s="21" t="s">
        <v>147</v>
      </c>
      <c r="D144" s="21"/>
      <c r="E144" s="21"/>
      <c r="F144" s="18"/>
      <c r="G144" s="21"/>
      <c r="H144" s="21"/>
      <c r="I144" s="21"/>
      <c r="J144" s="21"/>
      <c r="K144" s="21"/>
      <c r="L144" s="21"/>
      <c r="M144" s="21"/>
      <c r="N144" s="21"/>
      <c r="O144" s="72"/>
      <c r="P144" s="184">
        <v>0</v>
      </c>
      <c r="Q144" s="189">
        <f>R144-P144</f>
        <v>0</v>
      </c>
      <c r="R144" s="180">
        <v>0</v>
      </c>
      <c r="S144" s="196">
        <v>458.5</v>
      </c>
      <c r="T144" s="127"/>
      <c r="U144" s="61"/>
      <c r="V144" s="131"/>
      <c r="W144" s="70"/>
      <c r="X144" s="189">
        <v>0</v>
      </c>
      <c r="Y144" s="189">
        <f>Z144-X144</f>
        <v>0</v>
      </c>
      <c r="Z144" s="180">
        <v>0</v>
      </c>
    </row>
    <row r="145" spans="1:26" s="53" customFormat="1" ht="16.5" customHeight="1">
      <c r="A145" s="37"/>
      <c r="B145" s="54"/>
      <c r="C145" s="20" t="s">
        <v>89</v>
      </c>
      <c r="D145" s="20">
        <f aca="true" t="shared" si="78" ref="D145:W145">SUM(D146:D155)</f>
        <v>470</v>
      </c>
      <c r="E145" s="20">
        <f t="shared" si="78"/>
        <v>460</v>
      </c>
      <c r="F145" s="20">
        <f t="shared" si="78"/>
        <v>469</v>
      </c>
      <c r="G145" s="20">
        <f t="shared" si="78"/>
        <v>2</v>
      </c>
      <c r="H145" s="20">
        <f t="shared" si="78"/>
        <v>0</v>
      </c>
      <c r="I145" s="20">
        <f t="shared" si="78"/>
        <v>0</v>
      </c>
      <c r="J145" s="20">
        <f t="shared" si="78"/>
        <v>0</v>
      </c>
      <c r="K145" s="20">
        <f t="shared" si="78"/>
        <v>0</v>
      </c>
      <c r="L145" s="20">
        <f t="shared" si="78"/>
        <v>467</v>
      </c>
      <c r="M145" s="20">
        <f t="shared" si="78"/>
        <v>0</v>
      </c>
      <c r="N145" s="20">
        <f t="shared" si="78"/>
        <v>10</v>
      </c>
      <c r="O145" s="11">
        <f t="shared" si="78"/>
        <v>216</v>
      </c>
      <c r="P145" s="222">
        <f>SUM(P146:P155)</f>
        <v>80</v>
      </c>
      <c r="Q145" s="187">
        <f>SUM(Q146:Q155)</f>
        <v>0</v>
      </c>
      <c r="R145" s="187">
        <f>SUM(R146:R155)</f>
        <v>80</v>
      </c>
      <c r="S145" s="182">
        <f>SUM(S146:S155)</f>
        <v>0</v>
      </c>
      <c r="T145" s="124">
        <f t="shared" si="78"/>
        <v>3</v>
      </c>
      <c r="U145" s="88">
        <f t="shared" si="78"/>
        <v>73</v>
      </c>
      <c r="V145" s="124">
        <f t="shared" si="78"/>
        <v>0</v>
      </c>
      <c r="W145" s="88">
        <f t="shared" si="78"/>
        <v>0</v>
      </c>
      <c r="X145" s="187">
        <f>SUM(X146:X155)</f>
        <v>100</v>
      </c>
      <c r="Y145" s="187">
        <f>SUM(Y146:Y155)</f>
        <v>0</v>
      </c>
      <c r="Z145" s="187">
        <f>SUM(Z146:Z155)</f>
        <v>100</v>
      </c>
    </row>
    <row r="146" spans="1:26" s="53" customFormat="1" ht="21.75" customHeight="1">
      <c r="A146" s="37" t="s">
        <v>52</v>
      </c>
      <c r="B146" s="54" t="s">
        <v>51</v>
      </c>
      <c r="C146" s="56" t="s">
        <v>9</v>
      </c>
      <c r="D146" s="21"/>
      <c r="E146" s="21"/>
      <c r="F146" s="18">
        <f t="shared" si="77"/>
        <v>0</v>
      </c>
      <c r="G146" s="21"/>
      <c r="H146" s="21"/>
      <c r="I146" s="21"/>
      <c r="J146" s="21"/>
      <c r="K146" s="21"/>
      <c r="L146" s="21"/>
      <c r="M146" s="21"/>
      <c r="N146" s="21"/>
      <c r="O146" s="72">
        <f>SUM(P146:W146)</f>
        <v>120</v>
      </c>
      <c r="P146" s="184">
        <v>40</v>
      </c>
      <c r="Q146" s="180">
        <f>R146-P146</f>
        <v>0</v>
      </c>
      <c r="R146" s="180">
        <v>40</v>
      </c>
      <c r="S146" s="196">
        <v>0</v>
      </c>
      <c r="T146" s="127">
        <v>0</v>
      </c>
      <c r="U146" s="61">
        <f>SUM(R146+T146)</f>
        <v>40</v>
      </c>
      <c r="V146" s="131"/>
      <c r="W146" s="70"/>
      <c r="X146" s="189">
        <v>70</v>
      </c>
      <c r="Y146" s="180">
        <f>Z146-X146</f>
        <v>0</v>
      </c>
      <c r="Z146" s="180">
        <v>70</v>
      </c>
    </row>
    <row r="147" spans="1:26" s="53" customFormat="1" ht="16.5" customHeight="1">
      <c r="A147" s="37" t="s">
        <v>52</v>
      </c>
      <c r="B147" s="54" t="s">
        <v>48</v>
      </c>
      <c r="C147" s="56" t="s">
        <v>143</v>
      </c>
      <c r="D147" s="21"/>
      <c r="E147" s="21"/>
      <c r="F147" s="18">
        <f>SUM(G147:L147)</f>
        <v>0</v>
      </c>
      <c r="G147" s="21"/>
      <c r="H147" s="21"/>
      <c r="I147" s="21"/>
      <c r="J147" s="21"/>
      <c r="K147" s="21"/>
      <c r="L147" s="21"/>
      <c r="M147" s="21"/>
      <c r="N147" s="21"/>
      <c r="O147" s="72">
        <f>SUM(P147:W147)</f>
        <v>30</v>
      </c>
      <c r="P147" s="184">
        <v>10</v>
      </c>
      <c r="Q147" s="180">
        <f aca="true" t="shared" si="79" ref="Q147:Q154">R147-P147</f>
        <v>0</v>
      </c>
      <c r="R147" s="180">
        <v>10</v>
      </c>
      <c r="S147" s="196">
        <v>0</v>
      </c>
      <c r="T147" s="127">
        <v>0</v>
      </c>
      <c r="U147" s="61">
        <f>SUM(R147+T147)</f>
        <v>10</v>
      </c>
      <c r="V147" s="131"/>
      <c r="W147" s="70"/>
      <c r="X147" s="189">
        <v>10</v>
      </c>
      <c r="Y147" s="180">
        <f aca="true" t="shared" si="80" ref="Y147:Y154">Z147-X147</f>
        <v>0</v>
      </c>
      <c r="Z147" s="180">
        <v>10</v>
      </c>
    </row>
    <row r="148" spans="1:26" s="53" customFormat="1" ht="16.5" customHeight="1">
      <c r="A148" s="37" t="s">
        <v>52</v>
      </c>
      <c r="B148" s="54" t="s">
        <v>50</v>
      </c>
      <c r="C148" s="56" t="s">
        <v>89</v>
      </c>
      <c r="D148" s="21"/>
      <c r="E148" s="21"/>
      <c r="F148" s="18">
        <f>SUM(G148:L148)</f>
        <v>0</v>
      </c>
      <c r="G148" s="21"/>
      <c r="H148" s="21"/>
      <c r="I148" s="21"/>
      <c r="J148" s="21"/>
      <c r="K148" s="21"/>
      <c r="L148" s="21"/>
      <c r="M148" s="21"/>
      <c r="N148" s="21"/>
      <c r="O148" s="72">
        <f>SUM(P148:W148)</f>
        <v>60</v>
      </c>
      <c r="P148" s="184">
        <v>20</v>
      </c>
      <c r="Q148" s="180">
        <f t="shared" si="79"/>
        <v>0</v>
      </c>
      <c r="R148" s="180">
        <v>20</v>
      </c>
      <c r="S148" s="196">
        <v>0</v>
      </c>
      <c r="T148" s="127">
        <v>0</v>
      </c>
      <c r="U148" s="61">
        <f>SUM(R148+T148)</f>
        <v>20</v>
      </c>
      <c r="V148" s="131"/>
      <c r="W148" s="70"/>
      <c r="X148" s="189">
        <v>10</v>
      </c>
      <c r="Y148" s="180">
        <f t="shared" si="80"/>
        <v>0</v>
      </c>
      <c r="Z148" s="180">
        <v>10</v>
      </c>
    </row>
    <row r="149" spans="1:26" s="53" customFormat="1" ht="16.5" customHeight="1" hidden="1">
      <c r="A149" s="37" t="s">
        <v>52</v>
      </c>
      <c r="B149" s="54" t="s">
        <v>48</v>
      </c>
      <c r="C149" s="55" t="s">
        <v>127</v>
      </c>
      <c r="D149" s="21"/>
      <c r="E149" s="21"/>
      <c r="F149" s="18">
        <f t="shared" si="77"/>
        <v>0</v>
      </c>
      <c r="G149" s="21"/>
      <c r="H149" s="21"/>
      <c r="I149" s="21"/>
      <c r="J149" s="21"/>
      <c r="K149" s="21"/>
      <c r="L149" s="21"/>
      <c r="M149" s="21"/>
      <c r="N149" s="21"/>
      <c r="O149" s="72">
        <f>SUM(P149:W149)</f>
        <v>0</v>
      </c>
      <c r="P149" s="184"/>
      <c r="Q149" s="180">
        <f t="shared" si="79"/>
        <v>0</v>
      </c>
      <c r="R149" s="180"/>
      <c r="S149" s="196">
        <v>0</v>
      </c>
      <c r="T149" s="127">
        <v>0</v>
      </c>
      <c r="U149" s="61">
        <f>SUM(R149+T149)</f>
        <v>0</v>
      </c>
      <c r="V149" s="131"/>
      <c r="W149" s="70"/>
      <c r="X149" s="189"/>
      <c r="Y149" s="180">
        <f t="shared" si="80"/>
        <v>0</v>
      </c>
      <c r="Z149" s="180"/>
    </row>
    <row r="150" spans="1:26" s="53" customFormat="1" ht="16.5" customHeight="1">
      <c r="A150" s="37" t="s">
        <v>52</v>
      </c>
      <c r="B150" s="54" t="s">
        <v>55</v>
      </c>
      <c r="C150" s="56" t="s">
        <v>15</v>
      </c>
      <c r="D150" s="21"/>
      <c r="E150" s="21"/>
      <c r="F150" s="18"/>
      <c r="G150" s="21"/>
      <c r="H150" s="21"/>
      <c r="I150" s="21"/>
      <c r="J150" s="21"/>
      <c r="K150" s="21"/>
      <c r="L150" s="21"/>
      <c r="M150" s="21"/>
      <c r="N150" s="21"/>
      <c r="O150" s="72"/>
      <c r="P150" s="184">
        <v>10</v>
      </c>
      <c r="Q150" s="180">
        <f t="shared" si="79"/>
        <v>0</v>
      </c>
      <c r="R150" s="180">
        <v>10</v>
      </c>
      <c r="S150" s="196">
        <v>0</v>
      </c>
      <c r="T150" s="127"/>
      <c r="U150" s="61"/>
      <c r="V150" s="131"/>
      <c r="W150" s="70"/>
      <c r="X150" s="189">
        <v>10</v>
      </c>
      <c r="Y150" s="180">
        <f t="shared" si="80"/>
        <v>0</v>
      </c>
      <c r="Z150" s="180">
        <v>10</v>
      </c>
    </row>
    <row r="151" spans="1:26" s="53" customFormat="1" ht="16.5" customHeight="1" hidden="1">
      <c r="A151" s="37" t="s">
        <v>33</v>
      </c>
      <c r="B151" s="54" t="s">
        <v>138</v>
      </c>
      <c r="C151" s="55" t="s">
        <v>127</v>
      </c>
      <c r="D151" s="21"/>
      <c r="E151" s="21"/>
      <c r="F151" s="18">
        <f>SUM(G151:L151)</f>
        <v>0</v>
      </c>
      <c r="G151" s="21"/>
      <c r="H151" s="21"/>
      <c r="I151" s="21"/>
      <c r="J151" s="21"/>
      <c r="K151" s="21"/>
      <c r="L151" s="21"/>
      <c r="M151" s="21"/>
      <c r="N151" s="21"/>
      <c r="O151" s="72">
        <f>SUM(P151:W151)</f>
        <v>2</v>
      </c>
      <c r="P151" s="184"/>
      <c r="Q151" s="180">
        <f t="shared" si="79"/>
        <v>0</v>
      </c>
      <c r="R151" s="180"/>
      <c r="S151" s="196"/>
      <c r="T151" s="127">
        <v>1</v>
      </c>
      <c r="U151" s="61">
        <f>SUM(R151+T151)</f>
        <v>1</v>
      </c>
      <c r="V151" s="131"/>
      <c r="W151" s="70"/>
      <c r="X151" s="189"/>
      <c r="Y151" s="180">
        <f t="shared" si="80"/>
        <v>0</v>
      </c>
      <c r="Z151" s="180"/>
    </row>
    <row r="152" spans="1:26" s="53" customFormat="1" ht="16.5" customHeight="1" hidden="1">
      <c r="A152" s="37" t="s">
        <v>139</v>
      </c>
      <c r="B152" s="54" t="s">
        <v>140</v>
      </c>
      <c r="C152" s="55" t="s">
        <v>127</v>
      </c>
      <c r="D152" s="21"/>
      <c r="E152" s="21"/>
      <c r="F152" s="18">
        <f>SUM(G152:L152)</f>
        <v>0</v>
      </c>
      <c r="G152" s="21"/>
      <c r="H152" s="21"/>
      <c r="I152" s="21"/>
      <c r="J152" s="21"/>
      <c r="K152" s="21"/>
      <c r="L152" s="21"/>
      <c r="M152" s="21"/>
      <c r="N152" s="21"/>
      <c r="O152" s="72">
        <f>SUM(P152:W152)</f>
        <v>4</v>
      </c>
      <c r="P152" s="184"/>
      <c r="Q152" s="180">
        <f t="shared" si="79"/>
        <v>0</v>
      </c>
      <c r="R152" s="180"/>
      <c r="S152" s="196"/>
      <c r="T152" s="127">
        <v>2</v>
      </c>
      <c r="U152" s="61">
        <f>SUM(R152+T152)</f>
        <v>2</v>
      </c>
      <c r="V152" s="131"/>
      <c r="W152" s="70"/>
      <c r="X152" s="189"/>
      <c r="Y152" s="180">
        <f t="shared" si="80"/>
        <v>0</v>
      </c>
      <c r="Z152" s="180"/>
    </row>
    <row r="153" spans="1:26" s="53" customFormat="1" ht="30.75" customHeight="1" hidden="1">
      <c r="A153" s="37" t="s">
        <v>52</v>
      </c>
      <c r="B153" s="54" t="s">
        <v>118</v>
      </c>
      <c r="C153" s="55" t="s">
        <v>141</v>
      </c>
      <c r="D153" s="21"/>
      <c r="E153" s="21"/>
      <c r="F153" s="18"/>
      <c r="G153" s="21"/>
      <c r="H153" s="21"/>
      <c r="I153" s="21"/>
      <c r="J153" s="21"/>
      <c r="K153" s="21"/>
      <c r="L153" s="21"/>
      <c r="M153" s="21"/>
      <c r="N153" s="21"/>
      <c r="O153" s="72"/>
      <c r="P153" s="184">
        <v>0</v>
      </c>
      <c r="Q153" s="180">
        <f t="shared" si="79"/>
        <v>0</v>
      </c>
      <c r="R153" s="180">
        <v>0</v>
      </c>
      <c r="S153" s="196">
        <v>0</v>
      </c>
      <c r="T153" s="127"/>
      <c r="U153" s="61"/>
      <c r="V153" s="131"/>
      <c r="W153" s="70"/>
      <c r="X153" s="189">
        <v>0</v>
      </c>
      <c r="Y153" s="180">
        <f t="shared" si="80"/>
        <v>0</v>
      </c>
      <c r="Z153" s="180">
        <v>0</v>
      </c>
    </row>
    <row r="154" spans="1:26" s="53" customFormat="1" ht="14.25" customHeight="1" hidden="1">
      <c r="A154" s="37" t="s">
        <v>52</v>
      </c>
      <c r="B154" s="54" t="s">
        <v>55</v>
      </c>
      <c r="C154" s="55" t="s">
        <v>89</v>
      </c>
      <c r="D154" s="55">
        <v>460</v>
      </c>
      <c r="E154" s="55">
        <v>460</v>
      </c>
      <c r="F154" s="18">
        <f t="shared" si="77"/>
        <v>460</v>
      </c>
      <c r="G154" s="55">
        <v>2</v>
      </c>
      <c r="H154" s="55"/>
      <c r="I154" s="55"/>
      <c r="J154" s="55"/>
      <c r="K154" s="55"/>
      <c r="L154" s="55">
        <v>458</v>
      </c>
      <c r="M154" s="55"/>
      <c r="N154" s="21">
        <v>10</v>
      </c>
      <c r="O154" s="72">
        <f>SUM(P154:W154)</f>
        <v>0</v>
      </c>
      <c r="P154" s="184">
        <v>0</v>
      </c>
      <c r="Q154" s="180">
        <f t="shared" si="79"/>
        <v>0</v>
      </c>
      <c r="R154" s="180">
        <v>0</v>
      </c>
      <c r="S154" s="196">
        <v>0</v>
      </c>
      <c r="T154" s="131"/>
      <c r="U154" s="61">
        <f>SUM(R154+T154)</f>
        <v>0</v>
      </c>
      <c r="V154" s="131"/>
      <c r="W154" s="70"/>
      <c r="X154" s="189">
        <v>0</v>
      </c>
      <c r="Y154" s="180">
        <f t="shared" si="80"/>
        <v>0</v>
      </c>
      <c r="Z154" s="180">
        <v>0</v>
      </c>
    </row>
    <row r="155" spans="1:26" s="53" customFormat="1" ht="16.5" customHeight="1" hidden="1">
      <c r="A155" s="37" t="s">
        <v>52</v>
      </c>
      <c r="B155" s="54" t="s">
        <v>53</v>
      </c>
      <c r="C155" s="55" t="s">
        <v>131</v>
      </c>
      <c r="D155" s="21">
        <v>10</v>
      </c>
      <c r="E155" s="21">
        <v>0</v>
      </c>
      <c r="F155" s="18">
        <f t="shared" si="77"/>
        <v>9</v>
      </c>
      <c r="G155" s="21"/>
      <c r="H155" s="21"/>
      <c r="I155" s="21"/>
      <c r="J155" s="21"/>
      <c r="K155" s="21"/>
      <c r="L155" s="21">
        <v>9</v>
      </c>
      <c r="M155" s="21"/>
      <c r="N155" s="21"/>
      <c r="O155" s="72">
        <f>SUM(P155:W155)</f>
        <v>0</v>
      </c>
      <c r="P155" s="184"/>
      <c r="Q155" s="180">
        <f>R155-P155</f>
        <v>0</v>
      </c>
      <c r="R155" s="180"/>
      <c r="S155" s="196"/>
      <c r="T155" s="127">
        <v>0</v>
      </c>
      <c r="U155" s="61">
        <f>SUM(R155+T155)</f>
        <v>0</v>
      </c>
      <c r="V155" s="131"/>
      <c r="W155" s="70"/>
      <c r="X155" s="189"/>
      <c r="Y155" s="180">
        <f>Z155-X155</f>
        <v>0</v>
      </c>
      <c r="Z155" s="180"/>
    </row>
    <row r="156" spans="1:26" s="53" customFormat="1" ht="16.5" customHeight="1">
      <c r="A156" s="37"/>
      <c r="B156" s="54"/>
      <c r="C156" s="20" t="s">
        <v>90</v>
      </c>
      <c r="D156" s="20">
        <f>SUM(D157:D178)</f>
        <v>356</v>
      </c>
      <c r="E156" s="20">
        <f aca="true" t="shared" si="81" ref="E156:M156">SUM(E157:E178)</f>
        <v>151</v>
      </c>
      <c r="F156" s="20">
        <f t="shared" si="81"/>
        <v>465</v>
      </c>
      <c r="G156" s="20">
        <f t="shared" si="81"/>
        <v>465</v>
      </c>
      <c r="H156" s="20">
        <f t="shared" si="81"/>
        <v>0</v>
      </c>
      <c r="I156" s="20">
        <f t="shared" si="81"/>
        <v>0</v>
      </c>
      <c r="J156" s="20">
        <f t="shared" si="81"/>
        <v>0</v>
      </c>
      <c r="K156" s="20">
        <f t="shared" si="81"/>
        <v>0</v>
      </c>
      <c r="L156" s="20">
        <f t="shared" si="81"/>
        <v>0</v>
      </c>
      <c r="M156" s="20">
        <f t="shared" si="81"/>
        <v>0</v>
      </c>
      <c r="N156" s="24">
        <f>SUM(N157:N178)</f>
        <v>1209</v>
      </c>
      <c r="O156" s="19">
        <f>SUM(O157:O178)</f>
        <v>1612</v>
      </c>
      <c r="P156" s="222">
        <f aca="true" t="shared" si="82" ref="P156:U156">SUM(P157:P179)</f>
        <v>447</v>
      </c>
      <c r="Q156" s="185">
        <f t="shared" si="82"/>
        <v>0</v>
      </c>
      <c r="R156" s="185">
        <f t="shared" si="82"/>
        <v>447</v>
      </c>
      <c r="S156" s="177">
        <f>SUM(S157:S179)</f>
        <v>322</v>
      </c>
      <c r="T156" s="114">
        <f t="shared" si="82"/>
        <v>-18</v>
      </c>
      <c r="U156" s="79">
        <f t="shared" si="82"/>
        <v>429</v>
      </c>
      <c r="V156" s="114">
        <f>SUM(V157:V178)</f>
        <v>0</v>
      </c>
      <c r="W156" s="79">
        <f>SUM(W157:W178)</f>
        <v>0</v>
      </c>
      <c r="X156" s="187">
        <f>SUM(X157:X179)</f>
        <v>176</v>
      </c>
      <c r="Y156" s="185">
        <f>SUM(Y157:Y179)</f>
        <v>0</v>
      </c>
      <c r="Z156" s="185">
        <f>SUM(Z157:Z179)</f>
        <v>176</v>
      </c>
    </row>
    <row r="157" spans="1:26" s="10" customFormat="1" ht="17.25" customHeight="1" hidden="1">
      <c r="A157" s="37" t="s">
        <v>33</v>
      </c>
      <c r="B157" s="8">
        <v>223</v>
      </c>
      <c r="C157" s="9" t="s">
        <v>56</v>
      </c>
      <c r="D157" s="9">
        <v>26</v>
      </c>
      <c r="E157" s="9">
        <v>0</v>
      </c>
      <c r="F157" s="18">
        <f t="shared" si="77"/>
        <v>0</v>
      </c>
      <c r="G157" s="9"/>
      <c r="H157" s="9"/>
      <c r="I157" s="9"/>
      <c r="J157" s="9"/>
      <c r="K157" s="9"/>
      <c r="L157" s="9"/>
      <c r="M157" s="9"/>
      <c r="N157" s="94">
        <v>288</v>
      </c>
      <c r="O157" s="72">
        <f aca="true" t="shared" si="83" ref="O157:O175">SUM(P157:W157)</f>
        <v>322</v>
      </c>
      <c r="P157" s="184">
        <v>0</v>
      </c>
      <c r="Q157" s="180">
        <f>R157-P157</f>
        <v>0</v>
      </c>
      <c r="R157" s="180">
        <v>0</v>
      </c>
      <c r="S157" s="179">
        <v>322</v>
      </c>
      <c r="T157" s="117">
        <v>0</v>
      </c>
      <c r="U157" s="61">
        <f aca="true" t="shared" si="84" ref="U157:U179">SUM(R157+T157)</f>
        <v>0</v>
      </c>
      <c r="V157" s="117"/>
      <c r="W157" s="61"/>
      <c r="X157" s="189">
        <v>0</v>
      </c>
      <c r="Y157" s="180">
        <f>Z157-X157</f>
        <v>0</v>
      </c>
      <c r="Z157" s="180">
        <v>0</v>
      </c>
    </row>
    <row r="158" spans="1:26" s="10" customFormat="1" ht="16.5" customHeight="1">
      <c r="A158" s="41" t="s">
        <v>33</v>
      </c>
      <c r="B158" s="172">
        <v>223</v>
      </c>
      <c r="C158" s="21" t="s">
        <v>150</v>
      </c>
      <c r="D158" s="21">
        <v>26</v>
      </c>
      <c r="E158" s="21">
        <v>0</v>
      </c>
      <c r="F158" s="173">
        <f>SUM(G158:L158)</f>
        <v>0</v>
      </c>
      <c r="G158" s="21"/>
      <c r="H158" s="21"/>
      <c r="I158" s="21"/>
      <c r="J158" s="21"/>
      <c r="K158" s="21"/>
      <c r="L158" s="21"/>
      <c r="M158" s="21"/>
      <c r="N158" s="94">
        <v>288</v>
      </c>
      <c r="O158" s="173">
        <f>SUM(P158:W158)</f>
        <v>900</v>
      </c>
      <c r="P158" s="184">
        <v>300</v>
      </c>
      <c r="Q158" s="180">
        <f aca="true" t="shared" si="85" ref="Q158:Q179">R158-P158</f>
        <v>0</v>
      </c>
      <c r="R158" s="189">
        <v>300</v>
      </c>
      <c r="S158" s="196">
        <v>0</v>
      </c>
      <c r="T158" s="166">
        <v>0</v>
      </c>
      <c r="U158" s="167">
        <f>SUM(R158+T158)</f>
        <v>300</v>
      </c>
      <c r="V158" s="117"/>
      <c r="W158" s="61"/>
      <c r="X158" s="189">
        <v>170</v>
      </c>
      <c r="Y158" s="180">
        <f aca="true" t="shared" si="86" ref="Y158:Y179">Z158-X158</f>
        <v>0</v>
      </c>
      <c r="Z158" s="189">
        <v>170</v>
      </c>
    </row>
    <row r="159" spans="1:26" s="10" customFormat="1" ht="17.25" customHeight="1">
      <c r="A159" s="37" t="s">
        <v>33</v>
      </c>
      <c r="B159" s="8">
        <v>225</v>
      </c>
      <c r="C159" s="9" t="s">
        <v>148</v>
      </c>
      <c r="D159" s="9">
        <v>11</v>
      </c>
      <c r="E159" s="9">
        <v>7</v>
      </c>
      <c r="F159" s="18">
        <f t="shared" si="77"/>
        <v>7</v>
      </c>
      <c r="G159" s="9">
        <v>7</v>
      </c>
      <c r="H159" s="9"/>
      <c r="I159" s="9"/>
      <c r="J159" s="9"/>
      <c r="K159" s="9"/>
      <c r="L159" s="9"/>
      <c r="M159" s="9"/>
      <c r="N159" s="95"/>
      <c r="O159" s="72">
        <f t="shared" si="83"/>
        <v>81</v>
      </c>
      <c r="P159" s="184">
        <v>27</v>
      </c>
      <c r="Q159" s="180">
        <f t="shared" si="85"/>
        <v>0</v>
      </c>
      <c r="R159" s="180">
        <v>27</v>
      </c>
      <c r="S159" s="179">
        <v>0</v>
      </c>
      <c r="T159" s="117">
        <v>0</v>
      </c>
      <c r="U159" s="61">
        <f t="shared" si="84"/>
        <v>27</v>
      </c>
      <c r="V159" s="117"/>
      <c r="W159" s="61"/>
      <c r="X159" s="189">
        <v>5</v>
      </c>
      <c r="Y159" s="180">
        <f t="shared" si="86"/>
        <v>0</v>
      </c>
      <c r="Z159" s="180">
        <v>5</v>
      </c>
    </row>
    <row r="160" spans="1:26" s="10" customFormat="1" ht="17.25" customHeight="1">
      <c r="A160" s="37" t="s">
        <v>33</v>
      </c>
      <c r="B160" s="8">
        <v>226</v>
      </c>
      <c r="C160" s="9" t="s">
        <v>56</v>
      </c>
      <c r="D160" s="9"/>
      <c r="E160" s="9"/>
      <c r="F160" s="18">
        <f t="shared" si="77"/>
        <v>0</v>
      </c>
      <c r="G160" s="9"/>
      <c r="H160" s="9"/>
      <c r="I160" s="9"/>
      <c r="J160" s="9"/>
      <c r="K160" s="9"/>
      <c r="L160" s="9"/>
      <c r="M160" s="9"/>
      <c r="N160" s="95"/>
      <c r="O160" s="72">
        <f t="shared" si="83"/>
        <v>45</v>
      </c>
      <c r="P160" s="184">
        <v>15</v>
      </c>
      <c r="Q160" s="180">
        <f t="shared" si="85"/>
        <v>0</v>
      </c>
      <c r="R160" s="180">
        <v>15</v>
      </c>
      <c r="S160" s="179">
        <v>0</v>
      </c>
      <c r="T160" s="117"/>
      <c r="U160" s="61">
        <f t="shared" si="84"/>
        <v>15</v>
      </c>
      <c r="V160" s="117"/>
      <c r="W160" s="61"/>
      <c r="X160" s="189">
        <v>1</v>
      </c>
      <c r="Y160" s="180">
        <f t="shared" si="86"/>
        <v>0</v>
      </c>
      <c r="Z160" s="180">
        <v>1</v>
      </c>
    </row>
    <row r="161" spans="1:26" s="10" customFormat="1" ht="17.25" customHeight="1">
      <c r="A161" s="37" t="s">
        <v>33</v>
      </c>
      <c r="B161" s="8">
        <v>310</v>
      </c>
      <c r="C161" s="9" t="s">
        <v>56</v>
      </c>
      <c r="D161" s="9"/>
      <c r="E161" s="9"/>
      <c r="F161" s="18">
        <f t="shared" si="77"/>
        <v>0</v>
      </c>
      <c r="G161" s="9"/>
      <c r="H161" s="9"/>
      <c r="I161" s="9"/>
      <c r="J161" s="9"/>
      <c r="K161" s="9"/>
      <c r="L161" s="9"/>
      <c r="M161" s="9"/>
      <c r="N161" s="95"/>
      <c r="O161" s="72">
        <f t="shared" si="83"/>
        <v>135</v>
      </c>
      <c r="P161" s="226">
        <v>45</v>
      </c>
      <c r="Q161" s="180">
        <f t="shared" si="85"/>
        <v>0</v>
      </c>
      <c r="R161" s="180">
        <v>45</v>
      </c>
      <c r="S161" s="179">
        <v>0</v>
      </c>
      <c r="T161" s="117">
        <v>0</v>
      </c>
      <c r="U161" s="61">
        <f t="shared" si="84"/>
        <v>45</v>
      </c>
      <c r="V161" s="117"/>
      <c r="W161" s="61"/>
      <c r="X161" s="235">
        <v>0</v>
      </c>
      <c r="Y161" s="180">
        <f t="shared" si="86"/>
        <v>0</v>
      </c>
      <c r="Z161" s="180">
        <v>0</v>
      </c>
    </row>
    <row r="162" spans="1:26" s="10" customFormat="1" ht="17.25" customHeight="1">
      <c r="A162" s="37" t="s">
        <v>33</v>
      </c>
      <c r="B162" s="8">
        <v>340</v>
      </c>
      <c r="C162" s="9" t="s">
        <v>56</v>
      </c>
      <c r="D162" s="9"/>
      <c r="E162" s="9"/>
      <c r="F162" s="18">
        <f t="shared" si="77"/>
        <v>0</v>
      </c>
      <c r="G162" s="9"/>
      <c r="H162" s="9"/>
      <c r="I162" s="9"/>
      <c r="J162" s="9"/>
      <c r="K162" s="9"/>
      <c r="L162" s="9"/>
      <c r="M162" s="9"/>
      <c r="N162" s="95"/>
      <c r="O162" s="72">
        <f>SUM(P162:W162)</f>
        <v>165</v>
      </c>
      <c r="P162" s="184">
        <v>55</v>
      </c>
      <c r="Q162" s="180">
        <f t="shared" si="85"/>
        <v>0</v>
      </c>
      <c r="R162" s="180">
        <v>55</v>
      </c>
      <c r="S162" s="179">
        <v>0</v>
      </c>
      <c r="T162" s="117">
        <v>0</v>
      </c>
      <c r="U162" s="61">
        <f t="shared" si="84"/>
        <v>55</v>
      </c>
      <c r="V162" s="117"/>
      <c r="W162" s="61"/>
      <c r="X162" s="189">
        <v>0</v>
      </c>
      <c r="Y162" s="180">
        <f t="shared" si="86"/>
        <v>0</v>
      </c>
      <c r="Z162" s="180">
        <v>0</v>
      </c>
    </row>
    <row r="163" spans="1:26" s="10" customFormat="1" ht="17.25" customHeight="1" hidden="1">
      <c r="A163" s="37" t="s">
        <v>33</v>
      </c>
      <c r="B163" s="8">
        <v>222</v>
      </c>
      <c r="C163" s="9" t="s">
        <v>57</v>
      </c>
      <c r="D163" s="9"/>
      <c r="E163" s="9"/>
      <c r="F163" s="18">
        <f t="shared" si="77"/>
        <v>0</v>
      </c>
      <c r="G163" s="9"/>
      <c r="H163" s="9"/>
      <c r="I163" s="9"/>
      <c r="J163" s="9"/>
      <c r="K163" s="9"/>
      <c r="L163" s="9"/>
      <c r="M163" s="9"/>
      <c r="N163" s="95"/>
      <c r="O163" s="72">
        <f t="shared" si="83"/>
        <v>0</v>
      </c>
      <c r="P163" s="184"/>
      <c r="Q163" s="180">
        <f t="shared" si="85"/>
        <v>0</v>
      </c>
      <c r="R163" s="180"/>
      <c r="S163" s="179">
        <v>0</v>
      </c>
      <c r="T163" s="117"/>
      <c r="U163" s="61">
        <f t="shared" si="84"/>
        <v>0</v>
      </c>
      <c r="V163" s="117"/>
      <c r="W163" s="61"/>
      <c r="X163" s="189"/>
      <c r="Y163" s="180">
        <f t="shared" si="86"/>
        <v>0</v>
      </c>
      <c r="Z163" s="180"/>
    </row>
    <row r="164" spans="1:26" s="10" customFormat="1" ht="17.25" customHeight="1" hidden="1">
      <c r="A164" s="37" t="s">
        <v>33</v>
      </c>
      <c r="B164" s="8">
        <v>225</v>
      </c>
      <c r="C164" s="9" t="s">
        <v>57</v>
      </c>
      <c r="D164" s="9">
        <v>97</v>
      </c>
      <c r="E164" s="9">
        <v>0</v>
      </c>
      <c r="F164" s="18">
        <f t="shared" si="77"/>
        <v>300</v>
      </c>
      <c r="G164" s="9">
        <v>300</v>
      </c>
      <c r="H164" s="9"/>
      <c r="I164" s="9"/>
      <c r="J164" s="9"/>
      <c r="K164" s="9"/>
      <c r="L164" s="9"/>
      <c r="M164" s="9"/>
      <c r="N164" s="95">
        <v>441</v>
      </c>
      <c r="O164" s="72">
        <f t="shared" si="83"/>
        <v>0</v>
      </c>
      <c r="P164" s="184"/>
      <c r="Q164" s="180">
        <f t="shared" si="85"/>
        <v>0</v>
      </c>
      <c r="R164" s="180"/>
      <c r="S164" s="179">
        <v>0</v>
      </c>
      <c r="T164" s="117">
        <v>0</v>
      </c>
      <c r="U164" s="61">
        <f t="shared" si="84"/>
        <v>0</v>
      </c>
      <c r="V164" s="117"/>
      <c r="W164" s="61"/>
      <c r="X164" s="189"/>
      <c r="Y164" s="180">
        <f t="shared" si="86"/>
        <v>0</v>
      </c>
      <c r="Z164" s="180"/>
    </row>
    <row r="165" spans="1:26" s="10" customFormat="1" ht="17.25" customHeight="1" hidden="1">
      <c r="A165" s="37" t="s">
        <v>33</v>
      </c>
      <c r="B165" s="8">
        <v>226</v>
      </c>
      <c r="C165" s="9" t="s">
        <v>57</v>
      </c>
      <c r="D165" s="9"/>
      <c r="E165" s="9"/>
      <c r="F165" s="18">
        <f t="shared" si="77"/>
        <v>0</v>
      </c>
      <c r="G165" s="9"/>
      <c r="H165" s="9"/>
      <c r="I165" s="9"/>
      <c r="J165" s="9"/>
      <c r="K165" s="9"/>
      <c r="L165" s="9"/>
      <c r="M165" s="9"/>
      <c r="N165" s="95"/>
      <c r="O165" s="72">
        <f t="shared" si="83"/>
        <v>0</v>
      </c>
      <c r="P165" s="184"/>
      <c r="Q165" s="180">
        <f t="shared" si="85"/>
        <v>0</v>
      </c>
      <c r="R165" s="180"/>
      <c r="S165" s="179">
        <v>0</v>
      </c>
      <c r="T165" s="117"/>
      <c r="U165" s="61">
        <f t="shared" si="84"/>
        <v>0</v>
      </c>
      <c r="V165" s="117"/>
      <c r="W165" s="61"/>
      <c r="X165" s="189"/>
      <c r="Y165" s="180">
        <f t="shared" si="86"/>
        <v>0</v>
      </c>
      <c r="Z165" s="180"/>
    </row>
    <row r="166" spans="1:26" s="10" customFormat="1" ht="17.25" customHeight="1" hidden="1">
      <c r="A166" s="37" t="s">
        <v>33</v>
      </c>
      <c r="B166" s="8">
        <v>340</v>
      </c>
      <c r="C166" s="9" t="s">
        <v>57</v>
      </c>
      <c r="D166" s="9"/>
      <c r="E166" s="9"/>
      <c r="F166" s="18">
        <f t="shared" si="77"/>
        <v>0</v>
      </c>
      <c r="G166" s="9"/>
      <c r="H166" s="9"/>
      <c r="I166" s="9"/>
      <c r="J166" s="9"/>
      <c r="K166" s="9"/>
      <c r="L166" s="9"/>
      <c r="M166" s="9"/>
      <c r="N166" s="95"/>
      <c r="O166" s="72">
        <f t="shared" si="83"/>
        <v>0</v>
      </c>
      <c r="P166" s="184"/>
      <c r="Q166" s="180">
        <f t="shared" si="85"/>
        <v>0</v>
      </c>
      <c r="R166" s="180"/>
      <c r="S166" s="179">
        <v>0</v>
      </c>
      <c r="T166" s="117"/>
      <c r="U166" s="61">
        <f t="shared" si="84"/>
        <v>0</v>
      </c>
      <c r="V166" s="117"/>
      <c r="W166" s="61"/>
      <c r="X166" s="189"/>
      <c r="Y166" s="180">
        <f t="shared" si="86"/>
        <v>0</v>
      </c>
      <c r="Z166" s="180"/>
    </row>
    <row r="167" spans="1:26" s="10" customFormat="1" ht="17.25" customHeight="1" hidden="1">
      <c r="A167" s="37" t="s">
        <v>33</v>
      </c>
      <c r="B167" s="8">
        <v>225</v>
      </c>
      <c r="C167" s="9" t="s">
        <v>91</v>
      </c>
      <c r="D167" s="9"/>
      <c r="E167" s="9"/>
      <c r="F167" s="18">
        <f t="shared" si="77"/>
        <v>0</v>
      </c>
      <c r="G167" s="9"/>
      <c r="H167" s="9"/>
      <c r="I167" s="9"/>
      <c r="J167" s="9"/>
      <c r="K167" s="9"/>
      <c r="L167" s="9"/>
      <c r="M167" s="9"/>
      <c r="N167" s="95"/>
      <c r="O167" s="72">
        <f t="shared" si="83"/>
        <v>0</v>
      </c>
      <c r="P167" s="184"/>
      <c r="Q167" s="180">
        <f t="shared" si="85"/>
        <v>0</v>
      </c>
      <c r="R167" s="180"/>
      <c r="S167" s="179">
        <v>0</v>
      </c>
      <c r="T167" s="117"/>
      <c r="U167" s="61">
        <f t="shared" si="84"/>
        <v>0</v>
      </c>
      <c r="V167" s="117"/>
      <c r="W167" s="61"/>
      <c r="X167" s="189"/>
      <c r="Y167" s="180">
        <f t="shared" si="86"/>
        <v>0</v>
      </c>
      <c r="Z167" s="180"/>
    </row>
    <row r="168" spans="1:26" s="10" customFormat="1" ht="17.25" customHeight="1" hidden="1">
      <c r="A168" s="37" t="s">
        <v>33</v>
      </c>
      <c r="B168" s="8">
        <v>340</v>
      </c>
      <c r="C168" s="9" t="s">
        <v>91</v>
      </c>
      <c r="D168" s="9"/>
      <c r="E168" s="9"/>
      <c r="F168" s="18">
        <f t="shared" si="77"/>
        <v>0</v>
      </c>
      <c r="G168" s="9"/>
      <c r="H168" s="9"/>
      <c r="I168" s="9"/>
      <c r="J168" s="9"/>
      <c r="K168" s="9"/>
      <c r="L168" s="9"/>
      <c r="M168" s="9"/>
      <c r="N168" s="95"/>
      <c r="O168" s="72">
        <f t="shared" si="83"/>
        <v>0</v>
      </c>
      <c r="P168" s="184"/>
      <c r="Q168" s="180">
        <f t="shared" si="85"/>
        <v>0</v>
      </c>
      <c r="R168" s="180"/>
      <c r="S168" s="179">
        <v>0</v>
      </c>
      <c r="T168" s="117"/>
      <c r="U168" s="61">
        <f t="shared" si="84"/>
        <v>0</v>
      </c>
      <c r="V168" s="117"/>
      <c r="W168" s="61"/>
      <c r="X168" s="189"/>
      <c r="Y168" s="180">
        <f t="shared" si="86"/>
        <v>0</v>
      </c>
      <c r="Z168" s="180"/>
    </row>
    <row r="169" spans="1:26" s="10" customFormat="1" ht="17.25" customHeight="1" hidden="1">
      <c r="A169" s="37" t="s">
        <v>33</v>
      </c>
      <c r="B169" s="8">
        <v>225</v>
      </c>
      <c r="C169" s="9" t="s">
        <v>58</v>
      </c>
      <c r="D169" s="9"/>
      <c r="E169" s="9"/>
      <c r="F169" s="18">
        <f t="shared" si="77"/>
        <v>0</v>
      </c>
      <c r="G169" s="9"/>
      <c r="H169" s="9"/>
      <c r="I169" s="9"/>
      <c r="J169" s="9"/>
      <c r="K169" s="9"/>
      <c r="L169" s="9"/>
      <c r="M169" s="9"/>
      <c r="N169" s="95">
        <v>0</v>
      </c>
      <c r="O169" s="72">
        <f t="shared" si="83"/>
        <v>-36</v>
      </c>
      <c r="P169" s="184">
        <v>0</v>
      </c>
      <c r="Q169" s="180">
        <f t="shared" si="85"/>
        <v>0</v>
      </c>
      <c r="R169" s="180"/>
      <c r="S169" s="179">
        <v>0</v>
      </c>
      <c r="T169" s="117">
        <v>-18</v>
      </c>
      <c r="U169" s="61">
        <f t="shared" si="84"/>
        <v>-18</v>
      </c>
      <c r="V169" s="117"/>
      <c r="W169" s="61"/>
      <c r="X169" s="189">
        <v>0</v>
      </c>
      <c r="Y169" s="180">
        <f t="shared" si="86"/>
        <v>0</v>
      </c>
      <c r="Z169" s="180"/>
    </row>
    <row r="170" spans="1:26" s="10" customFormat="1" ht="17.25" customHeight="1" hidden="1">
      <c r="A170" s="37" t="s">
        <v>33</v>
      </c>
      <c r="B170" s="8">
        <v>226</v>
      </c>
      <c r="C170" s="9" t="s">
        <v>58</v>
      </c>
      <c r="D170" s="9"/>
      <c r="E170" s="9"/>
      <c r="F170" s="18">
        <f t="shared" si="77"/>
        <v>0</v>
      </c>
      <c r="G170" s="9"/>
      <c r="H170" s="9"/>
      <c r="I170" s="9"/>
      <c r="J170" s="9"/>
      <c r="K170" s="9"/>
      <c r="L170" s="9"/>
      <c r="M170" s="9"/>
      <c r="N170" s="95">
        <v>0</v>
      </c>
      <c r="O170" s="72">
        <f t="shared" si="83"/>
        <v>0</v>
      </c>
      <c r="P170" s="184"/>
      <c r="Q170" s="180">
        <f t="shared" si="85"/>
        <v>0</v>
      </c>
      <c r="R170" s="180"/>
      <c r="S170" s="179">
        <v>0</v>
      </c>
      <c r="T170" s="117">
        <v>0</v>
      </c>
      <c r="U170" s="61">
        <f t="shared" si="84"/>
        <v>0</v>
      </c>
      <c r="V170" s="117"/>
      <c r="W170" s="61"/>
      <c r="X170" s="189"/>
      <c r="Y170" s="180">
        <f t="shared" si="86"/>
        <v>0</v>
      </c>
      <c r="Z170" s="180"/>
    </row>
    <row r="171" spans="1:26" s="10" customFormat="1" ht="17.25" customHeight="1" hidden="1">
      <c r="A171" s="37" t="s">
        <v>33</v>
      </c>
      <c r="B171" s="8">
        <v>340</v>
      </c>
      <c r="C171" s="9" t="s">
        <v>58</v>
      </c>
      <c r="D171" s="9">
        <v>44</v>
      </c>
      <c r="E171" s="9">
        <v>23</v>
      </c>
      <c r="F171" s="18">
        <f t="shared" si="77"/>
        <v>23</v>
      </c>
      <c r="G171" s="9">
        <v>23</v>
      </c>
      <c r="H171" s="9"/>
      <c r="I171" s="9"/>
      <c r="J171" s="9"/>
      <c r="K171" s="9"/>
      <c r="L171" s="9"/>
      <c r="M171" s="9"/>
      <c r="N171" s="95">
        <v>0</v>
      </c>
      <c r="O171" s="72">
        <f t="shared" si="83"/>
        <v>0</v>
      </c>
      <c r="P171" s="184"/>
      <c r="Q171" s="180">
        <f t="shared" si="85"/>
        <v>0</v>
      </c>
      <c r="R171" s="180"/>
      <c r="S171" s="179">
        <v>0</v>
      </c>
      <c r="T171" s="117"/>
      <c r="U171" s="61">
        <f t="shared" si="84"/>
        <v>0</v>
      </c>
      <c r="V171" s="117"/>
      <c r="W171" s="61"/>
      <c r="X171" s="189"/>
      <c r="Y171" s="180">
        <f t="shared" si="86"/>
        <v>0</v>
      </c>
      <c r="Z171" s="180"/>
    </row>
    <row r="172" spans="1:26" s="10" customFormat="1" ht="17.25" customHeight="1" hidden="1">
      <c r="A172" s="37" t="s">
        <v>33</v>
      </c>
      <c r="B172" s="8">
        <v>222</v>
      </c>
      <c r="C172" s="9" t="s">
        <v>54</v>
      </c>
      <c r="D172" s="9"/>
      <c r="E172" s="9"/>
      <c r="F172" s="18">
        <f t="shared" si="77"/>
        <v>0</v>
      </c>
      <c r="G172" s="9"/>
      <c r="H172" s="9"/>
      <c r="I172" s="9"/>
      <c r="J172" s="9"/>
      <c r="K172" s="9"/>
      <c r="L172" s="9"/>
      <c r="M172" s="9"/>
      <c r="N172" s="95"/>
      <c r="O172" s="72">
        <f t="shared" si="83"/>
        <v>0</v>
      </c>
      <c r="P172" s="184"/>
      <c r="Q172" s="180">
        <f t="shared" si="85"/>
        <v>0</v>
      </c>
      <c r="R172" s="180"/>
      <c r="S172" s="179">
        <v>0</v>
      </c>
      <c r="T172" s="117">
        <v>0</v>
      </c>
      <c r="U172" s="61">
        <f t="shared" si="84"/>
        <v>0</v>
      </c>
      <c r="V172" s="117"/>
      <c r="W172" s="61"/>
      <c r="X172" s="189"/>
      <c r="Y172" s="180">
        <f t="shared" si="86"/>
        <v>0</v>
      </c>
      <c r="Z172" s="180"/>
    </row>
    <row r="173" spans="1:26" s="10" customFormat="1" ht="17.25" customHeight="1" hidden="1">
      <c r="A173" s="37" t="s">
        <v>33</v>
      </c>
      <c r="B173" s="8">
        <v>223</v>
      </c>
      <c r="C173" s="9" t="s">
        <v>54</v>
      </c>
      <c r="D173" s="9"/>
      <c r="E173" s="9"/>
      <c r="F173" s="18">
        <f>SUM(G173:L173)</f>
        <v>0</v>
      </c>
      <c r="G173" s="9"/>
      <c r="H173" s="9"/>
      <c r="I173" s="9"/>
      <c r="J173" s="9"/>
      <c r="K173" s="9"/>
      <c r="L173" s="9"/>
      <c r="M173" s="9"/>
      <c r="N173" s="95"/>
      <c r="O173" s="72">
        <f>SUM(P173:W173)</f>
        <v>0</v>
      </c>
      <c r="P173" s="184"/>
      <c r="Q173" s="180">
        <f t="shared" si="85"/>
        <v>0</v>
      </c>
      <c r="R173" s="180">
        <v>0</v>
      </c>
      <c r="S173" s="179">
        <v>0</v>
      </c>
      <c r="T173" s="117">
        <v>0</v>
      </c>
      <c r="U173" s="61">
        <f>SUM(R173+T173)</f>
        <v>0</v>
      </c>
      <c r="V173" s="117"/>
      <c r="W173" s="61"/>
      <c r="X173" s="189"/>
      <c r="Y173" s="180">
        <f t="shared" si="86"/>
        <v>0</v>
      </c>
      <c r="Z173" s="180">
        <v>0</v>
      </c>
    </row>
    <row r="174" spans="1:26" s="10" customFormat="1" ht="17.25" customHeight="1" hidden="1">
      <c r="A174" s="37" t="s">
        <v>33</v>
      </c>
      <c r="B174" s="8">
        <v>225</v>
      </c>
      <c r="C174" s="9" t="s">
        <v>54</v>
      </c>
      <c r="D174" s="9">
        <v>42</v>
      </c>
      <c r="E174" s="9">
        <v>42</v>
      </c>
      <c r="F174" s="18">
        <f t="shared" si="77"/>
        <v>42</v>
      </c>
      <c r="G174" s="9">
        <v>42</v>
      </c>
      <c r="H174" s="9"/>
      <c r="I174" s="9"/>
      <c r="J174" s="9"/>
      <c r="K174" s="9"/>
      <c r="L174" s="9"/>
      <c r="M174" s="9"/>
      <c r="N174" s="95">
        <v>192</v>
      </c>
      <c r="O174" s="72">
        <f t="shared" si="83"/>
        <v>-198</v>
      </c>
      <c r="P174" s="184">
        <v>0</v>
      </c>
      <c r="Q174" s="180">
        <f t="shared" si="85"/>
        <v>0</v>
      </c>
      <c r="R174" s="180">
        <v>0</v>
      </c>
      <c r="S174" s="179">
        <v>0</v>
      </c>
      <c r="T174" s="117">
        <v>-99</v>
      </c>
      <c r="U174" s="61">
        <f t="shared" si="84"/>
        <v>-99</v>
      </c>
      <c r="V174" s="117"/>
      <c r="W174" s="61"/>
      <c r="X174" s="189">
        <v>0</v>
      </c>
      <c r="Y174" s="180">
        <f t="shared" si="86"/>
        <v>0</v>
      </c>
      <c r="Z174" s="180">
        <v>0</v>
      </c>
    </row>
    <row r="175" spans="1:26" s="10" customFormat="1" ht="17.25" customHeight="1" hidden="1">
      <c r="A175" s="37" t="s">
        <v>33</v>
      </c>
      <c r="B175" s="8">
        <v>226</v>
      </c>
      <c r="C175" s="9" t="s">
        <v>54</v>
      </c>
      <c r="D175" s="9">
        <v>90</v>
      </c>
      <c r="E175" s="9">
        <v>75</v>
      </c>
      <c r="F175" s="18">
        <f t="shared" si="77"/>
        <v>89</v>
      </c>
      <c r="G175" s="9">
        <v>89</v>
      </c>
      <c r="H175" s="9"/>
      <c r="I175" s="9"/>
      <c r="J175" s="9"/>
      <c r="K175" s="9"/>
      <c r="L175" s="9"/>
      <c r="M175" s="9"/>
      <c r="N175" s="18"/>
      <c r="O175" s="72">
        <f t="shared" si="83"/>
        <v>198</v>
      </c>
      <c r="P175" s="184"/>
      <c r="Q175" s="180">
        <f t="shared" si="85"/>
        <v>0</v>
      </c>
      <c r="R175" s="180"/>
      <c r="S175" s="179">
        <v>0</v>
      </c>
      <c r="T175" s="117">
        <v>99</v>
      </c>
      <c r="U175" s="61">
        <f t="shared" si="84"/>
        <v>99</v>
      </c>
      <c r="V175" s="117"/>
      <c r="W175" s="61"/>
      <c r="X175" s="189"/>
      <c r="Y175" s="180">
        <f t="shared" si="86"/>
        <v>0</v>
      </c>
      <c r="Z175" s="180"/>
    </row>
    <row r="176" spans="1:26" s="10" customFormat="1" ht="17.25" customHeight="1">
      <c r="A176" s="37" t="s">
        <v>33</v>
      </c>
      <c r="B176" s="8">
        <v>290</v>
      </c>
      <c r="C176" s="9" t="s">
        <v>54</v>
      </c>
      <c r="D176" s="9"/>
      <c r="E176" s="9"/>
      <c r="F176" s="18">
        <f t="shared" si="77"/>
        <v>0</v>
      </c>
      <c r="G176" s="9"/>
      <c r="H176" s="9"/>
      <c r="I176" s="9"/>
      <c r="J176" s="9"/>
      <c r="K176" s="9"/>
      <c r="L176" s="9"/>
      <c r="M176" s="9"/>
      <c r="N176" s="18"/>
      <c r="O176" s="72"/>
      <c r="P176" s="184">
        <v>5</v>
      </c>
      <c r="Q176" s="180">
        <f t="shared" si="85"/>
        <v>0</v>
      </c>
      <c r="R176" s="180">
        <v>5</v>
      </c>
      <c r="S176" s="179">
        <v>0</v>
      </c>
      <c r="T176" s="117"/>
      <c r="U176" s="61">
        <f t="shared" si="84"/>
        <v>5</v>
      </c>
      <c r="V176" s="117"/>
      <c r="W176" s="61"/>
      <c r="X176" s="189">
        <v>0</v>
      </c>
      <c r="Y176" s="180">
        <f t="shared" si="86"/>
        <v>0</v>
      </c>
      <c r="Z176" s="180">
        <v>0</v>
      </c>
    </row>
    <row r="177" spans="1:26" s="10" customFormat="1" ht="17.25" customHeight="1" hidden="1">
      <c r="A177" s="37" t="s">
        <v>33</v>
      </c>
      <c r="B177" s="8">
        <v>310</v>
      </c>
      <c r="C177" s="9" t="s">
        <v>54</v>
      </c>
      <c r="D177" s="9"/>
      <c r="E177" s="9"/>
      <c r="F177" s="18">
        <f t="shared" si="77"/>
        <v>0</v>
      </c>
      <c r="G177" s="9"/>
      <c r="H177" s="9"/>
      <c r="I177" s="9"/>
      <c r="J177" s="9"/>
      <c r="K177" s="9"/>
      <c r="L177" s="9"/>
      <c r="M177" s="9"/>
      <c r="N177" s="18"/>
      <c r="O177" s="72"/>
      <c r="P177" s="184">
        <v>0</v>
      </c>
      <c r="Q177" s="180">
        <f t="shared" si="85"/>
        <v>0</v>
      </c>
      <c r="R177" s="180">
        <v>0</v>
      </c>
      <c r="S177" s="179">
        <v>0</v>
      </c>
      <c r="T177" s="117">
        <v>0</v>
      </c>
      <c r="U177" s="61">
        <f t="shared" si="84"/>
        <v>0</v>
      </c>
      <c r="V177" s="117">
        <v>0</v>
      </c>
      <c r="W177" s="61"/>
      <c r="X177" s="189">
        <v>0</v>
      </c>
      <c r="Y177" s="180">
        <f t="shared" si="86"/>
        <v>0</v>
      </c>
      <c r="Z177" s="180">
        <v>0</v>
      </c>
    </row>
    <row r="178" spans="1:26" s="10" customFormat="1" ht="17.25" customHeight="1" hidden="1">
      <c r="A178" s="37" t="s">
        <v>33</v>
      </c>
      <c r="B178" s="8">
        <v>340</v>
      </c>
      <c r="C178" s="9" t="s">
        <v>54</v>
      </c>
      <c r="D178" s="9">
        <v>20</v>
      </c>
      <c r="E178" s="9">
        <v>4</v>
      </c>
      <c r="F178" s="18">
        <f t="shared" si="77"/>
        <v>4</v>
      </c>
      <c r="G178" s="9">
        <v>4</v>
      </c>
      <c r="H178" s="9"/>
      <c r="I178" s="9"/>
      <c r="J178" s="9"/>
      <c r="K178" s="9"/>
      <c r="L178" s="9"/>
      <c r="M178" s="9"/>
      <c r="N178" s="18"/>
      <c r="O178" s="72"/>
      <c r="P178" s="184">
        <v>0</v>
      </c>
      <c r="Q178" s="180">
        <f t="shared" si="85"/>
        <v>0</v>
      </c>
      <c r="R178" s="180">
        <v>0</v>
      </c>
      <c r="S178" s="179">
        <v>0</v>
      </c>
      <c r="T178" s="117">
        <v>0</v>
      </c>
      <c r="U178" s="61">
        <f t="shared" si="84"/>
        <v>0</v>
      </c>
      <c r="V178" s="117"/>
      <c r="W178" s="61"/>
      <c r="X178" s="189">
        <v>0</v>
      </c>
      <c r="Y178" s="180">
        <f t="shared" si="86"/>
        <v>0</v>
      </c>
      <c r="Z178" s="180">
        <v>0</v>
      </c>
    </row>
    <row r="179" spans="1:26" s="53" customFormat="1" ht="15.75" customHeight="1" hidden="1">
      <c r="A179" s="37" t="s">
        <v>33</v>
      </c>
      <c r="B179" s="54" t="s">
        <v>48</v>
      </c>
      <c r="C179" s="55" t="s">
        <v>123</v>
      </c>
      <c r="D179" s="55"/>
      <c r="E179" s="55"/>
      <c r="F179" s="18">
        <f>SUM(G179:L179)</f>
        <v>0</v>
      </c>
      <c r="G179" s="55"/>
      <c r="H179" s="55"/>
      <c r="I179" s="55"/>
      <c r="J179" s="55"/>
      <c r="K179" s="55"/>
      <c r="L179" s="55"/>
      <c r="M179" s="55"/>
      <c r="N179" s="21">
        <v>1200</v>
      </c>
      <c r="O179" s="72">
        <f>SUM(P179:W179)</f>
        <v>0</v>
      </c>
      <c r="P179" s="184">
        <v>0</v>
      </c>
      <c r="Q179" s="180">
        <f t="shared" si="85"/>
        <v>0</v>
      </c>
      <c r="R179" s="180">
        <v>0</v>
      </c>
      <c r="S179" s="179">
        <v>0</v>
      </c>
      <c r="T179" s="127">
        <v>0</v>
      </c>
      <c r="U179" s="61">
        <f t="shared" si="84"/>
        <v>0</v>
      </c>
      <c r="V179" s="131"/>
      <c r="W179" s="70"/>
      <c r="X179" s="189">
        <v>0</v>
      </c>
      <c r="Y179" s="180">
        <f t="shared" si="86"/>
        <v>0</v>
      </c>
      <c r="Z179" s="180">
        <v>0</v>
      </c>
    </row>
    <row r="180" spans="1:26" s="28" customFormat="1" ht="18.75">
      <c r="A180" s="243" t="s">
        <v>32</v>
      </c>
      <c r="B180" s="244"/>
      <c r="C180" s="244"/>
      <c r="D180" s="100">
        <f aca="true" t="shared" si="87" ref="D180:M180">SUM(D140,D145,D156)</f>
        <v>989</v>
      </c>
      <c r="E180" s="100">
        <f t="shared" si="87"/>
        <v>611</v>
      </c>
      <c r="F180" s="100">
        <f t="shared" si="87"/>
        <v>1079</v>
      </c>
      <c r="G180" s="100">
        <f t="shared" si="87"/>
        <v>467</v>
      </c>
      <c r="H180" s="100">
        <f t="shared" si="87"/>
        <v>0</v>
      </c>
      <c r="I180" s="100">
        <f t="shared" si="87"/>
        <v>0</v>
      </c>
      <c r="J180" s="100">
        <f t="shared" si="87"/>
        <v>145</v>
      </c>
      <c r="K180" s="100">
        <f t="shared" si="87"/>
        <v>0</v>
      </c>
      <c r="L180" s="100">
        <f t="shared" si="87"/>
        <v>467</v>
      </c>
      <c r="M180" s="100">
        <f t="shared" si="87"/>
        <v>0</v>
      </c>
      <c r="N180" s="25">
        <f aca="true" t="shared" si="88" ref="N180:W180">SUM(N156,N145,N140)</f>
        <v>1773</v>
      </c>
      <c r="O180" s="25">
        <f t="shared" si="88"/>
        <v>1828</v>
      </c>
      <c r="P180" s="181">
        <f t="shared" si="88"/>
        <v>527</v>
      </c>
      <c r="Q180" s="181">
        <f t="shared" si="88"/>
        <v>0</v>
      </c>
      <c r="R180" s="181">
        <f t="shared" si="88"/>
        <v>527</v>
      </c>
      <c r="S180" s="178">
        <f t="shared" si="88"/>
        <v>780.5</v>
      </c>
      <c r="T180" s="122">
        <f t="shared" si="88"/>
        <v>-15</v>
      </c>
      <c r="U180" s="83">
        <f t="shared" si="88"/>
        <v>502</v>
      </c>
      <c r="V180" s="122">
        <f t="shared" si="88"/>
        <v>0</v>
      </c>
      <c r="W180" s="83">
        <f t="shared" si="88"/>
        <v>0</v>
      </c>
      <c r="X180" s="181">
        <f>SUM(X156,X145,X140)</f>
        <v>276</v>
      </c>
      <c r="Y180" s="181">
        <f>SUM(Y156,Y145,Y140)</f>
        <v>0</v>
      </c>
      <c r="Z180" s="181">
        <f>SUM(Z156,Z145,Z140)</f>
        <v>276</v>
      </c>
    </row>
    <row r="181" spans="1:26" s="50" customFormat="1" ht="18.75" hidden="1">
      <c r="A181" s="248" t="s">
        <v>77</v>
      </c>
      <c r="B181" s="249"/>
      <c r="C181" s="249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29"/>
      <c r="O181" s="26"/>
      <c r="P181" s="224"/>
      <c r="Q181" s="188"/>
      <c r="R181" s="188"/>
      <c r="S181" s="195"/>
      <c r="T181" s="126"/>
      <c r="U181" s="65"/>
      <c r="V181" s="128"/>
      <c r="W181" s="67"/>
      <c r="X181" s="234"/>
      <c r="Y181" s="188"/>
      <c r="Z181" s="188"/>
    </row>
    <row r="182" spans="1:26" s="51" customFormat="1" ht="18" customHeight="1" hidden="1">
      <c r="A182" s="41" t="s">
        <v>78</v>
      </c>
      <c r="B182" s="22" t="s">
        <v>51</v>
      </c>
      <c r="C182" s="32" t="s">
        <v>84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18"/>
      <c r="O182" s="72"/>
      <c r="P182" s="184"/>
      <c r="Q182" s="189"/>
      <c r="R182" s="189"/>
      <c r="S182" s="196"/>
      <c r="T182" s="127"/>
      <c r="U182" s="66"/>
      <c r="V182" s="127"/>
      <c r="W182" s="66"/>
      <c r="X182" s="189"/>
      <c r="Y182" s="189"/>
      <c r="Z182" s="189"/>
    </row>
    <row r="183" spans="1:26" s="51" customFormat="1" ht="15.75" hidden="1">
      <c r="A183" s="41" t="s">
        <v>78</v>
      </c>
      <c r="B183" s="22" t="s">
        <v>48</v>
      </c>
      <c r="C183" s="32" t="s">
        <v>85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18"/>
      <c r="O183" s="72"/>
      <c r="P183" s="184"/>
      <c r="Q183" s="189"/>
      <c r="R183" s="189"/>
      <c r="S183" s="196"/>
      <c r="T183" s="127"/>
      <c r="U183" s="66"/>
      <c r="V183" s="127"/>
      <c r="W183" s="66"/>
      <c r="X183" s="189"/>
      <c r="Y183" s="189"/>
      <c r="Z183" s="189"/>
    </row>
    <row r="184" spans="1:26" s="51" customFormat="1" ht="15.75" hidden="1">
      <c r="A184" s="41" t="s">
        <v>78</v>
      </c>
      <c r="B184" s="22" t="s">
        <v>50</v>
      </c>
      <c r="C184" s="32" t="s">
        <v>85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18"/>
      <c r="O184" s="72"/>
      <c r="P184" s="184"/>
      <c r="Q184" s="189"/>
      <c r="R184" s="189"/>
      <c r="S184" s="196"/>
      <c r="T184" s="127"/>
      <c r="U184" s="66"/>
      <c r="V184" s="127"/>
      <c r="W184" s="66"/>
      <c r="X184" s="189"/>
      <c r="Y184" s="189"/>
      <c r="Z184" s="189"/>
    </row>
    <row r="185" spans="1:26" s="52" customFormat="1" ht="18.75" hidden="1">
      <c r="A185" s="243" t="s">
        <v>79</v>
      </c>
      <c r="B185" s="244"/>
      <c r="C185" s="244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26">
        <f>SUM(N182:N184)</f>
        <v>0</v>
      </c>
      <c r="O185" s="26"/>
      <c r="P185" s="223"/>
      <c r="Q185" s="181"/>
      <c r="R185" s="181"/>
      <c r="S185" s="178"/>
      <c r="T185" s="125"/>
      <c r="U185" s="87"/>
      <c r="V185" s="129"/>
      <c r="W185" s="68"/>
      <c r="X185" s="233"/>
      <c r="Y185" s="181"/>
      <c r="Z185" s="181"/>
    </row>
    <row r="186" spans="1:26" ht="21.75" customHeight="1">
      <c r="A186" s="248" t="s">
        <v>36</v>
      </c>
      <c r="B186" s="249"/>
      <c r="C186" s="249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9"/>
      <c r="O186" s="76"/>
      <c r="P186" s="190"/>
      <c r="Q186" s="190"/>
      <c r="R186" s="190"/>
      <c r="S186" s="197"/>
      <c r="T186" s="130"/>
      <c r="U186" s="69"/>
      <c r="V186" s="130"/>
      <c r="W186" s="69"/>
      <c r="X186" s="190"/>
      <c r="Y186" s="190"/>
      <c r="Z186" s="190"/>
    </row>
    <row r="187" spans="1:26" s="10" customFormat="1" ht="15" customHeight="1">
      <c r="A187" s="41" t="s">
        <v>38</v>
      </c>
      <c r="B187" s="22" t="s">
        <v>82</v>
      </c>
      <c r="C187" s="56" t="s">
        <v>2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18"/>
      <c r="O187" s="72"/>
      <c r="P187" s="184">
        <v>0</v>
      </c>
      <c r="Q187" s="180">
        <f aca="true" t="shared" si="89" ref="Q187:Q192">R187-P187</f>
        <v>0</v>
      </c>
      <c r="R187" s="180">
        <v>0</v>
      </c>
      <c r="S187" s="179">
        <v>0</v>
      </c>
      <c r="T187" s="117"/>
      <c r="U187" s="61"/>
      <c r="V187" s="117"/>
      <c r="W187" s="61"/>
      <c r="X187" s="189">
        <v>0</v>
      </c>
      <c r="Y187" s="180">
        <f aca="true" t="shared" si="90" ref="Y187:Y192">Z187-X187</f>
        <v>0</v>
      </c>
      <c r="Z187" s="180">
        <v>0</v>
      </c>
    </row>
    <row r="188" spans="1:26" s="10" customFormat="1" ht="15" customHeight="1">
      <c r="A188" s="41" t="s">
        <v>38</v>
      </c>
      <c r="B188" s="22" t="s">
        <v>83</v>
      </c>
      <c r="C188" s="56" t="s">
        <v>6</v>
      </c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18"/>
      <c r="O188" s="72"/>
      <c r="P188" s="184">
        <v>0</v>
      </c>
      <c r="Q188" s="180">
        <f t="shared" si="89"/>
        <v>0</v>
      </c>
      <c r="R188" s="180">
        <v>0</v>
      </c>
      <c r="S188" s="179">
        <v>0</v>
      </c>
      <c r="T188" s="117"/>
      <c r="U188" s="61">
        <f>SUM(R188+T188)</f>
        <v>0</v>
      </c>
      <c r="V188" s="117"/>
      <c r="W188" s="61"/>
      <c r="X188" s="189">
        <v>0</v>
      </c>
      <c r="Y188" s="180">
        <f t="shared" si="90"/>
        <v>0</v>
      </c>
      <c r="Z188" s="180">
        <v>0</v>
      </c>
    </row>
    <row r="189" spans="1:26" s="10" customFormat="1" ht="15" customHeight="1">
      <c r="A189" s="41" t="s">
        <v>38</v>
      </c>
      <c r="B189" s="22" t="s">
        <v>48</v>
      </c>
      <c r="C189" s="56" t="s">
        <v>10</v>
      </c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18"/>
      <c r="O189" s="72"/>
      <c r="P189" s="184">
        <v>1</v>
      </c>
      <c r="Q189" s="180">
        <f t="shared" si="89"/>
        <v>0</v>
      </c>
      <c r="R189" s="180">
        <v>1</v>
      </c>
      <c r="S189" s="179">
        <v>0</v>
      </c>
      <c r="T189" s="117">
        <v>0</v>
      </c>
      <c r="U189" s="61">
        <f>SUM(R189+T189)</f>
        <v>1</v>
      </c>
      <c r="V189" s="117"/>
      <c r="W189" s="61"/>
      <c r="X189" s="189">
        <v>2</v>
      </c>
      <c r="Y189" s="180">
        <f t="shared" si="90"/>
        <v>0</v>
      </c>
      <c r="Z189" s="180">
        <v>2</v>
      </c>
    </row>
    <row r="190" spans="1:26" s="10" customFormat="1" ht="15" customHeight="1">
      <c r="A190" s="41" t="s">
        <v>38</v>
      </c>
      <c r="B190" s="22" t="s">
        <v>37</v>
      </c>
      <c r="C190" s="32" t="s">
        <v>12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18"/>
      <c r="O190" s="72"/>
      <c r="P190" s="184">
        <v>2</v>
      </c>
      <c r="Q190" s="180">
        <f t="shared" si="89"/>
        <v>0</v>
      </c>
      <c r="R190" s="180">
        <v>2</v>
      </c>
      <c r="S190" s="179">
        <v>0</v>
      </c>
      <c r="T190" s="117"/>
      <c r="U190" s="61">
        <f>SUM(R190+T190)</f>
        <v>2</v>
      </c>
      <c r="V190" s="117"/>
      <c r="W190" s="61"/>
      <c r="X190" s="189">
        <v>5</v>
      </c>
      <c r="Y190" s="180">
        <f t="shared" si="90"/>
        <v>0</v>
      </c>
      <c r="Z190" s="180">
        <v>5</v>
      </c>
    </row>
    <row r="191" spans="1:26" s="10" customFormat="1" ht="15" customHeight="1">
      <c r="A191" s="41" t="s">
        <v>38</v>
      </c>
      <c r="B191" s="22" t="s">
        <v>50</v>
      </c>
      <c r="C191" s="9" t="s">
        <v>14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18"/>
      <c r="O191" s="72"/>
      <c r="P191" s="184">
        <v>1</v>
      </c>
      <c r="Q191" s="180">
        <f t="shared" si="89"/>
        <v>0</v>
      </c>
      <c r="R191" s="180">
        <v>1</v>
      </c>
      <c r="S191" s="179">
        <v>0</v>
      </c>
      <c r="T191" s="117"/>
      <c r="U191" s="61"/>
      <c r="V191" s="117"/>
      <c r="W191" s="61"/>
      <c r="X191" s="189">
        <v>5</v>
      </c>
      <c r="Y191" s="180">
        <f t="shared" si="90"/>
        <v>0</v>
      </c>
      <c r="Z191" s="180">
        <v>5</v>
      </c>
    </row>
    <row r="192" spans="1:26" s="10" customFormat="1" ht="15" customHeight="1">
      <c r="A192" s="41" t="s">
        <v>38</v>
      </c>
      <c r="B192" s="22" t="s">
        <v>55</v>
      </c>
      <c r="C192" s="9" t="s">
        <v>15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18"/>
      <c r="O192" s="72"/>
      <c r="P192" s="184">
        <v>2</v>
      </c>
      <c r="Q192" s="180">
        <f t="shared" si="89"/>
        <v>0</v>
      </c>
      <c r="R192" s="180">
        <v>2</v>
      </c>
      <c r="S192" s="179">
        <v>0</v>
      </c>
      <c r="T192" s="117"/>
      <c r="U192" s="61"/>
      <c r="V192" s="117"/>
      <c r="W192" s="61"/>
      <c r="X192" s="189">
        <v>5</v>
      </c>
      <c r="Y192" s="180">
        <f t="shared" si="90"/>
        <v>0</v>
      </c>
      <c r="Z192" s="180">
        <v>5</v>
      </c>
    </row>
    <row r="193" spans="1:26" s="28" customFormat="1" ht="18.75" customHeight="1">
      <c r="A193" s="243" t="s">
        <v>39</v>
      </c>
      <c r="B193" s="244"/>
      <c r="C193" s="244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25">
        <f>SUM(N187:N192)</f>
        <v>0</v>
      </c>
      <c r="O193" s="25"/>
      <c r="P193" s="181">
        <f aca="true" t="shared" si="91" ref="P193:U193">SUM(P188:P192)</f>
        <v>6</v>
      </c>
      <c r="Q193" s="181">
        <f t="shared" si="91"/>
        <v>0</v>
      </c>
      <c r="R193" s="181">
        <f t="shared" si="91"/>
        <v>6</v>
      </c>
      <c r="S193" s="181">
        <f t="shared" si="91"/>
        <v>0</v>
      </c>
      <c r="T193" s="135">
        <f t="shared" si="91"/>
        <v>0</v>
      </c>
      <c r="U193" s="159">
        <f t="shared" si="91"/>
        <v>3</v>
      </c>
      <c r="V193" s="132"/>
      <c r="W193" s="71"/>
      <c r="X193" s="181">
        <f>SUM(X188:X192)</f>
        <v>17</v>
      </c>
      <c r="Y193" s="181">
        <f>SUM(Y188:Y192)</f>
        <v>0</v>
      </c>
      <c r="Z193" s="181">
        <f>SUM(Z188:Z192)</f>
        <v>17</v>
      </c>
    </row>
    <row r="194" spans="1:26" s="10" customFormat="1" ht="41.25" customHeight="1">
      <c r="A194" s="255" t="s">
        <v>70</v>
      </c>
      <c r="B194" s="256"/>
      <c r="C194" s="256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208"/>
      <c r="Q194" s="208"/>
      <c r="R194" s="199"/>
      <c r="S194" s="192"/>
      <c r="T194" s="147"/>
      <c r="U194" s="160"/>
      <c r="V194" s="123"/>
      <c r="W194" s="64"/>
      <c r="X194" s="208"/>
      <c r="Y194" s="208"/>
      <c r="Z194" s="199"/>
    </row>
    <row r="195" spans="1:26" s="10" customFormat="1" ht="16.5" customHeight="1">
      <c r="A195" s="39" t="s">
        <v>71</v>
      </c>
      <c r="B195" s="5">
        <v>210</v>
      </c>
      <c r="C195" s="57" t="s">
        <v>30</v>
      </c>
      <c r="D195" s="57">
        <f>SUM(D196:D198)</f>
        <v>0</v>
      </c>
      <c r="E195" s="57">
        <f aca="true" t="shared" si="92" ref="E195:M195">SUM(E196:E198)</f>
        <v>0</v>
      </c>
      <c r="F195" s="57">
        <f t="shared" si="92"/>
        <v>0</v>
      </c>
      <c r="G195" s="57">
        <f t="shared" si="92"/>
        <v>0</v>
      </c>
      <c r="H195" s="57">
        <f t="shared" si="92"/>
        <v>0</v>
      </c>
      <c r="I195" s="57">
        <f t="shared" si="92"/>
        <v>0</v>
      </c>
      <c r="J195" s="57">
        <f t="shared" si="92"/>
        <v>0</v>
      </c>
      <c r="K195" s="57">
        <f t="shared" si="92"/>
        <v>0</v>
      </c>
      <c r="L195" s="57">
        <f t="shared" si="92"/>
        <v>0</v>
      </c>
      <c r="M195" s="57">
        <f t="shared" si="92"/>
        <v>0</v>
      </c>
      <c r="N195" s="20">
        <f>SUM(N196:N198)</f>
        <v>923</v>
      </c>
      <c r="O195" s="11">
        <f aca="true" t="shared" si="93" ref="O195:W195">SUM(O196:O198)</f>
        <v>8131.900000000001</v>
      </c>
      <c r="P195" s="222">
        <f t="shared" si="93"/>
        <v>1957.4</v>
      </c>
      <c r="Q195" s="187">
        <f>SUM(Q196:Q198)</f>
        <v>0</v>
      </c>
      <c r="R195" s="187">
        <f>SUM(R196:R198)</f>
        <v>1957.4</v>
      </c>
      <c r="S195" s="182">
        <f>SUM(S196:S198)</f>
        <v>2259.7</v>
      </c>
      <c r="T195" s="124">
        <f>SUM(T196:T198)</f>
        <v>0</v>
      </c>
      <c r="U195" s="88">
        <f>SUM(U196:U198)</f>
        <v>1957.4</v>
      </c>
      <c r="V195" s="124">
        <f t="shared" si="93"/>
        <v>0</v>
      </c>
      <c r="W195" s="88">
        <f t="shared" si="93"/>
        <v>0</v>
      </c>
      <c r="X195" s="187">
        <f>SUM(X196:X198)</f>
        <v>1599.7</v>
      </c>
      <c r="Y195" s="187">
        <f>SUM(Y196:Y198)</f>
        <v>0</v>
      </c>
      <c r="Z195" s="187">
        <f>SUM(Z196:Z198)</f>
        <v>1599.7</v>
      </c>
    </row>
    <row r="196" spans="1:26" s="10" customFormat="1" ht="15.75">
      <c r="A196" s="37" t="s">
        <v>71</v>
      </c>
      <c r="B196" s="8">
        <v>211</v>
      </c>
      <c r="C196" s="56" t="s">
        <v>1</v>
      </c>
      <c r="D196" s="56"/>
      <c r="E196" s="56"/>
      <c r="F196" s="18">
        <f>SUM(G196:L196)</f>
        <v>0</v>
      </c>
      <c r="G196" s="56"/>
      <c r="H196" s="56"/>
      <c r="I196" s="56"/>
      <c r="J196" s="56"/>
      <c r="K196" s="56"/>
      <c r="L196" s="56"/>
      <c r="M196" s="56"/>
      <c r="N196" s="18">
        <v>676</v>
      </c>
      <c r="O196" s="72">
        <f aca="true" t="shared" si="94" ref="O196:O209">SUM(P196:W196)</f>
        <v>6081.8</v>
      </c>
      <c r="P196" s="184">
        <v>1448.7</v>
      </c>
      <c r="Q196" s="180">
        <f>R196-P196</f>
        <v>0</v>
      </c>
      <c r="R196" s="180">
        <v>1448.7</v>
      </c>
      <c r="S196" s="179">
        <v>1735.7</v>
      </c>
      <c r="T196" s="117">
        <v>0</v>
      </c>
      <c r="U196" s="61">
        <f>SUM(R196+T196)</f>
        <v>1448.7</v>
      </c>
      <c r="V196" s="117"/>
      <c r="W196" s="61"/>
      <c r="X196" s="189">
        <v>1101.7</v>
      </c>
      <c r="Y196" s="180">
        <f>Z196-X196</f>
        <v>0</v>
      </c>
      <c r="Z196" s="180">
        <v>1101.7</v>
      </c>
    </row>
    <row r="197" spans="1:26" s="10" customFormat="1" ht="15.75">
      <c r="A197" s="37" t="s">
        <v>71</v>
      </c>
      <c r="B197" s="8">
        <v>212</v>
      </c>
      <c r="C197" s="56" t="s">
        <v>2</v>
      </c>
      <c r="D197" s="56"/>
      <c r="E197" s="56"/>
      <c r="F197" s="18">
        <f>SUM(G197:L197)</f>
        <v>0</v>
      </c>
      <c r="G197" s="56"/>
      <c r="H197" s="56"/>
      <c r="I197" s="56"/>
      <c r="J197" s="56"/>
      <c r="K197" s="56"/>
      <c r="L197" s="56"/>
      <c r="M197" s="56"/>
      <c r="N197" s="18">
        <v>16</v>
      </c>
      <c r="O197" s="72">
        <f t="shared" si="94"/>
        <v>3</v>
      </c>
      <c r="P197" s="184">
        <v>1</v>
      </c>
      <c r="Q197" s="180">
        <f>R197-P197</f>
        <v>0</v>
      </c>
      <c r="R197" s="180">
        <v>1</v>
      </c>
      <c r="S197" s="179">
        <v>0</v>
      </c>
      <c r="T197" s="117">
        <v>0</v>
      </c>
      <c r="U197" s="61">
        <f>SUM(R197+T197)</f>
        <v>1</v>
      </c>
      <c r="V197" s="117"/>
      <c r="W197" s="61"/>
      <c r="X197" s="189">
        <v>0</v>
      </c>
      <c r="Y197" s="180">
        <f>Z197-X197</f>
        <v>0</v>
      </c>
      <c r="Z197" s="180">
        <v>0</v>
      </c>
    </row>
    <row r="198" spans="1:26" s="10" customFormat="1" ht="15.75">
      <c r="A198" s="37" t="s">
        <v>71</v>
      </c>
      <c r="B198" s="8">
        <v>213</v>
      </c>
      <c r="C198" s="56" t="s">
        <v>3</v>
      </c>
      <c r="D198" s="56"/>
      <c r="E198" s="56"/>
      <c r="F198" s="18">
        <f>SUM(G198:L198)</f>
        <v>0</v>
      </c>
      <c r="G198" s="56"/>
      <c r="H198" s="56"/>
      <c r="I198" s="56"/>
      <c r="J198" s="56"/>
      <c r="K198" s="56"/>
      <c r="L198" s="56"/>
      <c r="M198" s="56"/>
      <c r="N198" s="18">
        <v>231</v>
      </c>
      <c r="O198" s="72">
        <f t="shared" si="94"/>
        <v>2047.1000000000001</v>
      </c>
      <c r="P198" s="184">
        <v>507.7</v>
      </c>
      <c r="Q198" s="180">
        <f>R198-P198</f>
        <v>0</v>
      </c>
      <c r="R198" s="180">
        <v>507.7</v>
      </c>
      <c r="S198" s="179">
        <v>524</v>
      </c>
      <c r="T198" s="117">
        <v>0</v>
      </c>
      <c r="U198" s="61">
        <f>SUM(R198+T198)</f>
        <v>507.7</v>
      </c>
      <c r="V198" s="117"/>
      <c r="W198" s="61"/>
      <c r="X198" s="189">
        <v>498</v>
      </c>
      <c r="Y198" s="180">
        <f>Z198-X198</f>
        <v>0</v>
      </c>
      <c r="Z198" s="180">
        <v>498</v>
      </c>
    </row>
    <row r="199" spans="1:26" s="10" customFormat="1" ht="15.75">
      <c r="A199" s="39" t="s">
        <v>71</v>
      </c>
      <c r="B199" s="5">
        <v>220</v>
      </c>
      <c r="C199" s="57" t="s">
        <v>4</v>
      </c>
      <c r="D199" s="57">
        <f>SUM(D201:D206)</f>
        <v>0</v>
      </c>
      <c r="E199" s="57">
        <f aca="true" t="shared" si="95" ref="E199:M199">SUM(E201:E206)</f>
        <v>0</v>
      </c>
      <c r="F199" s="57">
        <f t="shared" si="95"/>
        <v>0</v>
      </c>
      <c r="G199" s="57">
        <f t="shared" si="95"/>
        <v>0</v>
      </c>
      <c r="H199" s="57">
        <f t="shared" si="95"/>
        <v>0</v>
      </c>
      <c r="I199" s="57">
        <f t="shared" si="95"/>
        <v>0</v>
      </c>
      <c r="J199" s="57">
        <f t="shared" si="95"/>
        <v>0</v>
      </c>
      <c r="K199" s="57">
        <f t="shared" si="95"/>
        <v>0</v>
      </c>
      <c r="L199" s="57">
        <f t="shared" si="95"/>
        <v>0</v>
      </c>
      <c r="M199" s="57">
        <f t="shared" si="95"/>
        <v>0</v>
      </c>
      <c r="N199" s="6">
        <f>SUM(N200:N206)</f>
        <v>242</v>
      </c>
      <c r="O199" s="11">
        <f aca="true" t="shared" si="96" ref="O199:W199">SUM(O200:O206)</f>
        <v>1012.3</v>
      </c>
      <c r="P199" s="222">
        <f t="shared" si="96"/>
        <v>261.7</v>
      </c>
      <c r="Q199" s="185">
        <f>SUM(Q200:Q206)</f>
        <v>0</v>
      </c>
      <c r="R199" s="185">
        <f>SUM(R200:R206)</f>
        <v>261.7</v>
      </c>
      <c r="S199" s="177">
        <f>SUM(S200:S206)</f>
        <v>227.2</v>
      </c>
      <c r="T199" s="119">
        <f>SUM(T200:T206)</f>
        <v>0</v>
      </c>
      <c r="U199" s="60">
        <f>SUM(U200:U206)</f>
        <v>261.7</v>
      </c>
      <c r="V199" s="119">
        <f t="shared" si="96"/>
        <v>0</v>
      </c>
      <c r="W199" s="60">
        <f t="shared" si="96"/>
        <v>0</v>
      </c>
      <c r="X199" s="187">
        <f>SUM(X200:X206)</f>
        <v>162.4</v>
      </c>
      <c r="Y199" s="185">
        <f>SUM(Y200:Y206)</f>
        <v>0</v>
      </c>
      <c r="Z199" s="185">
        <f>SUM(Z200:Z206)</f>
        <v>162.4</v>
      </c>
    </row>
    <row r="200" spans="1:26" s="10" customFormat="1" ht="17.25" customHeight="1">
      <c r="A200" s="37" t="s">
        <v>71</v>
      </c>
      <c r="B200" s="8">
        <v>221</v>
      </c>
      <c r="C200" s="56" t="s">
        <v>5</v>
      </c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18"/>
      <c r="O200" s="72">
        <f t="shared" si="94"/>
        <v>45</v>
      </c>
      <c r="P200" s="184">
        <v>15</v>
      </c>
      <c r="Q200" s="180">
        <f aca="true" t="shared" si="97" ref="Q200:Q214">R200-P200</f>
        <v>0</v>
      </c>
      <c r="R200" s="180">
        <v>15</v>
      </c>
      <c r="S200" s="179">
        <v>0</v>
      </c>
      <c r="T200" s="117">
        <v>0</v>
      </c>
      <c r="U200" s="61">
        <f aca="true" t="shared" si="98" ref="U200:U209">SUM(R200+T200)</f>
        <v>15</v>
      </c>
      <c r="V200" s="117"/>
      <c r="W200" s="61"/>
      <c r="X200" s="189">
        <v>5</v>
      </c>
      <c r="Y200" s="180">
        <f aca="true" t="shared" si="99" ref="Y200:Y210">Z200-X200</f>
        <v>0</v>
      </c>
      <c r="Z200" s="180">
        <v>5</v>
      </c>
    </row>
    <row r="201" spans="1:26" s="10" customFormat="1" ht="15" customHeight="1">
      <c r="A201" s="37" t="s">
        <v>71</v>
      </c>
      <c r="B201" s="8">
        <v>222</v>
      </c>
      <c r="C201" s="56" t="s">
        <v>6</v>
      </c>
      <c r="D201" s="56"/>
      <c r="E201" s="56"/>
      <c r="F201" s="18">
        <f aca="true" t="shared" si="100" ref="F201:F209">SUM(G201:L201)</f>
        <v>0</v>
      </c>
      <c r="G201" s="56"/>
      <c r="H201" s="56"/>
      <c r="I201" s="56"/>
      <c r="J201" s="56"/>
      <c r="K201" s="56"/>
      <c r="L201" s="56"/>
      <c r="M201" s="56"/>
      <c r="N201" s="18">
        <v>6</v>
      </c>
      <c r="O201" s="72">
        <f t="shared" si="94"/>
        <v>3</v>
      </c>
      <c r="P201" s="184">
        <v>1</v>
      </c>
      <c r="Q201" s="180">
        <f t="shared" si="97"/>
        <v>0</v>
      </c>
      <c r="R201" s="180">
        <v>1</v>
      </c>
      <c r="S201" s="179">
        <v>0</v>
      </c>
      <c r="T201" s="117">
        <v>0</v>
      </c>
      <c r="U201" s="61">
        <f t="shared" si="98"/>
        <v>1</v>
      </c>
      <c r="V201" s="117"/>
      <c r="W201" s="61"/>
      <c r="X201" s="189">
        <v>5</v>
      </c>
      <c r="Y201" s="180">
        <f t="shared" si="99"/>
        <v>0</v>
      </c>
      <c r="Z201" s="180">
        <v>5</v>
      </c>
    </row>
    <row r="202" spans="1:26" s="10" customFormat="1" ht="16.5" customHeight="1">
      <c r="A202" s="37" t="s">
        <v>71</v>
      </c>
      <c r="B202" s="8">
        <v>223</v>
      </c>
      <c r="C202" s="56" t="s">
        <v>7</v>
      </c>
      <c r="D202" s="56"/>
      <c r="E202" s="56"/>
      <c r="F202" s="18">
        <f t="shared" si="100"/>
        <v>0</v>
      </c>
      <c r="G202" s="56"/>
      <c r="H202" s="56"/>
      <c r="I202" s="56"/>
      <c r="J202" s="56"/>
      <c r="K202" s="56"/>
      <c r="L202" s="56"/>
      <c r="M202" s="56"/>
      <c r="N202" s="18">
        <v>178</v>
      </c>
      <c r="O202" s="72">
        <f t="shared" si="94"/>
        <v>919.3</v>
      </c>
      <c r="P202" s="184">
        <v>230.7</v>
      </c>
      <c r="Q202" s="180">
        <f t="shared" si="97"/>
        <v>0</v>
      </c>
      <c r="R202" s="180">
        <v>230.7</v>
      </c>
      <c r="S202" s="179">
        <v>227.2</v>
      </c>
      <c r="T202" s="117">
        <v>0</v>
      </c>
      <c r="U202" s="61">
        <f t="shared" si="98"/>
        <v>230.7</v>
      </c>
      <c r="V202" s="117"/>
      <c r="W202" s="61"/>
      <c r="X202" s="189">
        <v>142.4</v>
      </c>
      <c r="Y202" s="180">
        <f t="shared" si="99"/>
        <v>0</v>
      </c>
      <c r="Z202" s="180">
        <v>142.4</v>
      </c>
    </row>
    <row r="203" spans="1:26" s="10" customFormat="1" ht="15.75" hidden="1">
      <c r="A203" s="37" t="s">
        <v>71</v>
      </c>
      <c r="B203" s="8">
        <v>224</v>
      </c>
      <c r="C203" s="56" t="s">
        <v>8</v>
      </c>
      <c r="D203" s="56"/>
      <c r="E203" s="56"/>
      <c r="F203" s="18">
        <f t="shared" si="100"/>
        <v>0</v>
      </c>
      <c r="G203" s="56"/>
      <c r="H203" s="56"/>
      <c r="I203" s="56"/>
      <c r="J203" s="56"/>
      <c r="K203" s="56"/>
      <c r="L203" s="56"/>
      <c r="M203" s="56"/>
      <c r="N203" s="18">
        <v>0</v>
      </c>
      <c r="O203" s="72">
        <f t="shared" si="94"/>
        <v>0</v>
      </c>
      <c r="P203" s="184">
        <v>0</v>
      </c>
      <c r="Q203" s="180">
        <f t="shared" si="97"/>
        <v>0</v>
      </c>
      <c r="R203" s="180">
        <v>0</v>
      </c>
      <c r="S203" s="179">
        <v>0</v>
      </c>
      <c r="T203" s="117"/>
      <c r="U203" s="61">
        <f t="shared" si="98"/>
        <v>0</v>
      </c>
      <c r="V203" s="117"/>
      <c r="W203" s="61"/>
      <c r="X203" s="189">
        <v>0</v>
      </c>
      <c r="Y203" s="180">
        <f t="shared" si="99"/>
        <v>0</v>
      </c>
      <c r="Z203" s="180">
        <v>0</v>
      </c>
    </row>
    <row r="204" spans="1:26" s="10" customFormat="1" ht="15.75">
      <c r="A204" s="37" t="s">
        <v>71</v>
      </c>
      <c r="B204" s="8">
        <v>225</v>
      </c>
      <c r="C204" s="56" t="s">
        <v>9</v>
      </c>
      <c r="D204" s="56"/>
      <c r="E204" s="56"/>
      <c r="F204" s="18">
        <f t="shared" si="100"/>
        <v>0</v>
      </c>
      <c r="G204" s="56"/>
      <c r="H204" s="56"/>
      <c r="I204" s="56"/>
      <c r="J204" s="56"/>
      <c r="K204" s="56"/>
      <c r="L204" s="56"/>
      <c r="M204" s="56"/>
      <c r="N204" s="18">
        <v>20</v>
      </c>
      <c r="O204" s="72">
        <f t="shared" si="94"/>
        <v>15</v>
      </c>
      <c r="P204" s="184">
        <v>5</v>
      </c>
      <c r="Q204" s="180">
        <f t="shared" si="97"/>
        <v>0</v>
      </c>
      <c r="R204" s="180">
        <v>5</v>
      </c>
      <c r="S204" s="179">
        <v>0</v>
      </c>
      <c r="T204" s="117">
        <v>0</v>
      </c>
      <c r="U204" s="61">
        <f t="shared" si="98"/>
        <v>5</v>
      </c>
      <c r="V204" s="117"/>
      <c r="W204" s="61"/>
      <c r="X204" s="189">
        <v>5</v>
      </c>
      <c r="Y204" s="180">
        <f t="shared" si="99"/>
        <v>0</v>
      </c>
      <c r="Z204" s="180">
        <v>5</v>
      </c>
    </row>
    <row r="205" spans="1:26" s="10" customFormat="1" ht="31.5" hidden="1">
      <c r="A205" s="37" t="s">
        <v>71</v>
      </c>
      <c r="B205" s="8">
        <v>225</v>
      </c>
      <c r="C205" s="56" t="s">
        <v>129</v>
      </c>
      <c r="D205" s="56"/>
      <c r="E205" s="56"/>
      <c r="F205" s="18">
        <f>SUM(G205:L205)</f>
        <v>0</v>
      </c>
      <c r="G205" s="56"/>
      <c r="H205" s="56"/>
      <c r="I205" s="56"/>
      <c r="J205" s="56"/>
      <c r="K205" s="56"/>
      <c r="L205" s="56"/>
      <c r="M205" s="56"/>
      <c r="N205" s="18">
        <v>20</v>
      </c>
      <c r="O205" s="72">
        <f>SUM(P205:W205)</f>
        <v>0</v>
      </c>
      <c r="P205" s="184">
        <v>0</v>
      </c>
      <c r="Q205" s="180">
        <f t="shared" si="97"/>
        <v>0</v>
      </c>
      <c r="R205" s="180">
        <v>0</v>
      </c>
      <c r="S205" s="179">
        <v>0</v>
      </c>
      <c r="T205" s="117">
        <v>0</v>
      </c>
      <c r="U205" s="61">
        <f>SUM(R205+T205)</f>
        <v>0</v>
      </c>
      <c r="V205" s="117"/>
      <c r="W205" s="61"/>
      <c r="X205" s="189">
        <v>0</v>
      </c>
      <c r="Y205" s="180">
        <f t="shared" si="99"/>
        <v>0</v>
      </c>
      <c r="Z205" s="180">
        <v>0</v>
      </c>
    </row>
    <row r="206" spans="1:26" s="10" customFormat="1" ht="15.75">
      <c r="A206" s="37" t="s">
        <v>71</v>
      </c>
      <c r="B206" s="8">
        <v>226</v>
      </c>
      <c r="C206" s="56" t="s">
        <v>10</v>
      </c>
      <c r="D206" s="56"/>
      <c r="E206" s="56"/>
      <c r="F206" s="18">
        <f t="shared" si="100"/>
        <v>0</v>
      </c>
      <c r="G206" s="56"/>
      <c r="H206" s="56"/>
      <c r="I206" s="56"/>
      <c r="J206" s="56"/>
      <c r="K206" s="56"/>
      <c r="L206" s="56"/>
      <c r="M206" s="56"/>
      <c r="N206" s="18">
        <v>18</v>
      </c>
      <c r="O206" s="72">
        <f t="shared" si="94"/>
        <v>30</v>
      </c>
      <c r="P206" s="184">
        <v>10</v>
      </c>
      <c r="Q206" s="180">
        <f t="shared" si="97"/>
        <v>0</v>
      </c>
      <c r="R206" s="180">
        <v>10</v>
      </c>
      <c r="S206" s="179">
        <v>0</v>
      </c>
      <c r="T206" s="117">
        <v>0</v>
      </c>
      <c r="U206" s="61">
        <f t="shared" si="98"/>
        <v>10</v>
      </c>
      <c r="V206" s="117"/>
      <c r="W206" s="61"/>
      <c r="X206" s="189">
        <v>5</v>
      </c>
      <c r="Y206" s="180">
        <f t="shared" si="99"/>
        <v>0</v>
      </c>
      <c r="Z206" s="180">
        <v>5</v>
      </c>
    </row>
    <row r="207" spans="1:26" s="7" customFormat="1" ht="15.75">
      <c r="A207" s="39" t="s">
        <v>71</v>
      </c>
      <c r="B207" s="5">
        <v>290</v>
      </c>
      <c r="C207" s="57" t="s">
        <v>12</v>
      </c>
      <c r="D207" s="57"/>
      <c r="E207" s="57"/>
      <c r="F207" s="18">
        <f t="shared" si="100"/>
        <v>0</v>
      </c>
      <c r="G207" s="57"/>
      <c r="H207" s="57"/>
      <c r="I207" s="57"/>
      <c r="J207" s="57"/>
      <c r="K207" s="57"/>
      <c r="L207" s="57"/>
      <c r="M207" s="57"/>
      <c r="N207" s="24">
        <v>42</v>
      </c>
      <c r="O207" s="72">
        <f t="shared" si="94"/>
        <v>30.7</v>
      </c>
      <c r="P207" s="222">
        <v>10</v>
      </c>
      <c r="Q207" s="185">
        <f t="shared" si="97"/>
        <v>0</v>
      </c>
      <c r="R207" s="185">
        <v>10</v>
      </c>
      <c r="S207" s="177">
        <v>0.7</v>
      </c>
      <c r="T207" s="119">
        <v>0</v>
      </c>
      <c r="U207" s="60">
        <f t="shared" si="98"/>
        <v>10</v>
      </c>
      <c r="V207" s="119"/>
      <c r="W207" s="60"/>
      <c r="X207" s="187">
        <v>10</v>
      </c>
      <c r="Y207" s="185">
        <f t="shared" si="99"/>
        <v>0</v>
      </c>
      <c r="Z207" s="185">
        <v>10</v>
      </c>
    </row>
    <row r="208" spans="1:26" s="7" customFormat="1" ht="15.75">
      <c r="A208" s="39" t="s">
        <v>71</v>
      </c>
      <c r="B208" s="5">
        <v>300</v>
      </c>
      <c r="C208" s="57" t="s">
        <v>13</v>
      </c>
      <c r="D208" s="57">
        <f aca="true" t="shared" si="101" ref="D208:O208">SUM(D209:D213)</f>
        <v>0</v>
      </c>
      <c r="E208" s="57">
        <f t="shared" si="101"/>
        <v>0</v>
      </c>
      <c r="F208" s="57">
        <f t="shared" si="101"/>
        <v>0</v>
      </c>
      <c r="G208" s="57">
        <f t="shared" si="101"/>
        <v>0</v>
      </c>
      <c r="H208" s="57">
        <f t="shared" si="101"/>
        <v>0</v>
      </c>
      <c r="I208" s="57">
        <f t="shared" si="101"/>
        <v>0</v>
      </c>
      <c r="J208" s="57">
        <f t="shared" si="101"/>
        <v>0</v>
      </c>
      <c r="K208" s="57">
        <f t="shared" si="101"/>
        <v>0</v>
      </c>
      <c r="L208" s="57">
        <f t="shared" si="101"/>
        <v>0</v>
      </c>
      <c r="M208" s="57">
        <f t="shared" si="101"/>
        <v>0</v>
      </c>
      <c r="N208" s="6">
        <f t="shared" si="101"/>
        <v>55</v>
      </c>
      <c r="O208" s="11">
        <f t="shared" si="101"/>
        <v>84.9</v>
      </c>
      <c r="P208" s="222">
        <f>SUM(P209,P210)</f>
        <v>28.3</v>
      </c>
      <c r="Q208" s="185">
        <f t="shared" si="97"/>
        <v>0</v>
      </c>
      <c r="R208" s="185">
        <f>R209+R210</f>
        <v>28.3</v>
      </c>
      <c r="S208" s="177">
        <f>S209+S210</f>
        <v>0</v>
      </c>
      <c r="T208" s="119">
        <f>SUM(T209:T213)</f>
        <v>0</v>
      </c>
      <c r="U208" s="60">
        <f t="shared" si="98"/>
        <v>28.3</v>
      </c>
      <c r="V208" s="119">
        <f>SUM(V209:V213)</f>
        <v>0</v>
      </c>
      <c r="W208" s="60">
        <f>SUM(W209:W213)</f>
        <v>0</v>
      </c>
      <c r="X208" s="187">
        <f>SUM(X209,X210)</f>
        <v>10</v>
      </c>
      <c r="Y208" s="185">
        <f t="shared" si="99"/>
        <v>0</v>
      </c>
      <c r="Z208" s="185">
        <f>Z209+Z210</f>
        <v>10</v>
      </c>
    </row>
    <row r="209" spans="1:26" s="10" customFormat="1" ht="15.75">
      <c r="A209" s="37" t="s">
        <v>71</v>
      </c>
      <c r="B209" s="8">
        <v>310</v>
      </c>
      <c r="C209" s="56" t="s">
        <v>145</v>
      </c>
      <c r="D209" s="56"/>
      <c r="E209" s="56"/>
      <c r="F209" s="18">
        <f t="shared" si="100"/>
        <v>0</v>
      </c>
      <c r="G209" s="56"/>
      <c r="H209" s="56"/>
      <c r="I209" s="56"/>
      <c r="J209" s="56"/>
      <c r="K209" s="56"/>
      <c r="L209" s="56"/>
      <c r="M209" s="56"/>
      <c r="N209" s="18">
        <v>40</v>
      </c>
      <c r="O209" s="72">
        <f t="shared" si="94"/>
        <v>30</v>
      </c>
      <c r="P209" s="184">
        <v>10</v>
      </c>
      <c r="Q209" s="180">
        <f t="shared" si="97"/>
        <v>0</v>
      </c>
      <c r="R209" s="180">
        <v>10</v>
      </c>
      <c r="S209" s="179">
        <v>0</v>
      </c>
      <c r="T209" s="117">
        <v>0</v>
      </c>
      <c r="U209" s="61">
        <f t="shared" si="98"/>
        <v>10</v>
      </c>
      <c r="V209" s="117"/>
      <c r="W209" s="61"/>
      <c r="X209" s="189">
        <v>5</v>
      </c>
      <c r="Y209" s="180">
        <f t="shared" si="99"/>
        <v>0</v>
      </c>
      <c r="Z209" s="180">
        <v>5</v>
      </c>
    </row>
    <row r="210" spans="1:26" s="10" customFormat="1" ht="15.75" customHeight="1">
      <c r="A210" s="37" t="s">
        <v>71</v>
      </c>
      <c r="B210" s="8">
        <v>340</v>
      </c>
      <c r="C210" s="56" t="s">
        <v>15</v>
      </c>
      <c r="D210" s="56"/>
      <c r="E210" s="56"/>
      <c r="F210" s="18">
        <f>SUM(G210:L210)</f>
        <v>0</v>
      </c>
      <c r="G210" s="56"/>
      <c r="H210" s="56"/>
      <c r="I210" s="56"/>
      <c r="J210" s="56"/>
      <c r="K210" s="56"/>
      <c r="L210" s="56"/>
      <c r="M210" s="56"/>
      <c r="N210" s="18">
        <v>15</v>
      </c>
      <c r="O210" s="72">
        <f>SUM(P210:W210)</f>
        <v>54.900000000000006</v>
      </c>
      <c r="P210" s="184">
        <v>18.3</v>
      </c>
      <c r="Q210" s="180">
        <f t="shared" si="97"/>
        <v>0</v>
      </c>
      <c r="R210" s="180">
        <v>18.3</v>
      </c>
      <c r="S210" s="179">
        <v>0</v>
      </c>
      <c r="T210" s="117">
        <v>0</v>
      </c>
      <c r="U210" s="61">
        <f>SUM(R210+T210)</f>
        <v>18.3</v>
      </c>
      <c r="V210" s="117"/>
      <c r="W210" s="61"/>
      <c r="X210" s="189">
        <v>5</v>
      </c>
      <c r="Y210" s="180">
        <f t="shared" si="99"/>
        <v>0</v>
      </c>
      <c r="Z210" s="180">
        <v>5</v>
      </c>
    </row>
    <row r="211" spans="1:26" s="10" customFormat="1" ht="19.5" customHeight="1" hidden="1">
      <c r="A211" s="39" t="s">
        <v>134</v>
      </c>
      <c r="B211" s="5">
        <v>210</v>
      </c>
      <c r="C211" s="57" t="s">
        <v>30</v>
      </c>
      <c r="D211" s="57">
        <f>SUM(D212:D214)</f>
        <v>0</v>
      </c>
      <c r="E211" s="57">
        <f aca="true" t="shared" si="102" ref="E211:M211">SUM(E212:E214)</f>
        <v>0</v>
      </c>
      <c r="F211" s="57">
        <f t="shared" si="102"/>
        <v>0</v>
      </c>
      <c r="G211" s="57">
        <f t="shared" si="102"/>
        <v>0</v>
      </c>
      <c r="H211" s="57">
        <f t="shared" si="102"/>
        <v>0</v>
      </c>
      <c r="I211" s="57">
        <f t="shared" si="102"/>
        <v>0</v>
      </c>
      <c r="J211" s="57">
        <f t="shared" si="102"/>
        <v>0</v>
      </c>
      <c r="K211" s="57">
        <f t="shared" si="102"/>
        <v>0</v>
      </c>
      <c r="L211" s="57">
        <f t="shared" si="102"/>
        <v>0</v>
      </c>
      <c r="M211" s="57">
        <f t="shared" si="102"/>
        <v>0</v>
      </c>
      <c r="N211" s="20">
        <f aca="true" t="shared" si="103" ref="N211:W211">SUM(N212:N214)</f>
        <v>0</v>
      </c>
      <c r="O211" s="11">
        <f t="shared" si="103"/>
        <v>0</v>
      </c>
      <c r="P211" s="222">
        <f t="shared" si="103"/>
        <v>0</v>
      </c>
      <c r="Q211" s="187">
        <f t="shared" si="103"/>
        <v>0</v>
      </c>
      <c r="R211" s="187">
        <f t="shared" si="103"/>
        <v>0</v>
      </c>
      <c r="S211" s="182">
        <f t="shared" si="103"/>
        <v>0</v>
      </c>
      <c r="T211" s="124">
        <f t="shared" si="103"/>
        <v>0</v>
      </c>
      <c r="U211" s="88">
        <f t="shared" si="103"/>
        <v>0</v>
      </c>
      <c r="V211" s="124">
        <f t="shared" si="103"/>
        <v>0</v>
      </c>
      <c r="W211" s="88">
        <f t="shared" si="103"/>
        <v>0</v>
      </c>
      <c r="X211" s="187">
        <f>SUM(X212:X214)</f>
        <v>0</v>
      </c>
      <c r="Y211" s="187">
        <f>SUM(Y212:Y214)</f>
        <v>0</v>
      </c>
      <c r="Z211" s="187">
        <f>SUM(Z212:Z214)</f>
        <v>0</v>
      </c>
    </row>
    <row r="212" spans="1:26" s="10" customFormat="1" ht="15.75" hidden="1">
      <c r="A212" s="37" t="s">
        <v>134</v>
      </c>
      <c r="B212" s="8">
        <v>211</v>
      </c>
      <c r="C212" s="56" t="s">
        <v>1</v>
      </c>
      <c r="D212" s="56"/>
      <c r="E212" s="56"/>
      <c r="F212" s="18"/>
      <c r="G212" s="56"/>
      <c r="H212" s="56"/>
      <c r="I212" s="56"/>
      <c r="J212" s="56"/>
      <c r="K212" s="56"/>
      <c r="L212" s="56"/>
      <c r="M212" s="56"/>
      <c r="N212" s="18"/>
      <c r="O212" s="72"/>
      <c r="P212" s="184">
        <v>0</v>
      </c>
      <c r="Q212" s="180">
        <f t="shared" si="97"/>
        <v>0</v>
      </c>
      <c r="R212" s="180">
        <v>0</v>
      </c>
      <c r="S212" s="179">
        <v>0</v>
      </c>
      <c r="T212" s="117"/>
      <c r="U212" s="61"/>
      <c r="V212" s="117"/>
      <c r="W212" s="61"/>
      <c r="X212" s="189">
        <v>0</v>
      </c>
      <c r="Y212" s="180">
        <f>Z212-X212</f>
        <v>0</v>
      </c>
      <c r="Z212" s="180">
        <v>0</v>
      </c>
    </row>
    <row r="213" spans="1:26" s="10" customFormat="1" ht="15.75" hidden="1">
      <c r="A213" s="37" t="s">
        <v>134</v>
      </c>
      <c r="B213" s="8">
        <v>213</v>
      </c>
      <c r="C213" s="56" t="s">
        <v>2</v>
      </c>
      <c r="D213" s="56"/>
      <c r="E213" s="56"/>
      <c r="F213" s="18"/>
      <c r="G213" s="56"/>
      <c r="H213" s="56"/>
      <c r="I213" s="56"/>
      <c r="J213" s="56"/>
      <c r="K213" s="56"/>
      <c r="L213" s="56"/>
      <c r="M213" s="56"/>
      <c r="N213" s="18"/>
      <c r="O213" s="72"/>
      <c r="P213" s="227">
        <v>0</v>
      </c>
      <c r="Q213" s="180">
        <f t="shared" si="97"/>
        <v>0</v>
      </c>
      <c r="R213" s="180">
        <v>0</v>
      </c>
      <c r="S213" s="180">
        <v>0</v>
      </c>
      <c r="T213" s="117"/>
      <c r="U213" s="61"/>
      <c r="V213" s="117"/>
      <c r="W213" s="61"/>
      <c r="X213" s="236">
        <v>0</v>
      </c>
      <c r="Y213" s="180">
        <f>Z213-X213</f>
        <v>0</v>
      </c>
      <c r="Z213" s="180">
        <v>0</v>
      </c>
    </row>
    <row r="214" spans="1:26" ht="15.75" hidden="1">
      <c r="A214" s="37" t="s">
        <v>134</v>
      </c>
      <c r="B214" s="171">
        <v>212</v>
      </c>
      <c r="C214" s="56" t="s">
        <v>3</v>
      </c>
      <c r="P214" s="226">
        <v>0</v>
      </c>
      <c r="Q214" s="180">
        <f t="shared" si="97"/>
        <v>0</v>
      </c>
      <c r="R214" s="180">
        <v>0</v>
      </c>
      <c r="S214" s="200"/>
      <c r="X214" s="235">
        <v>0</v>
      </c>
      <c r="Y214" s="180">
        <f>Z214-X214</f>
        <v>0</v>
      </c>
      <c r="Z214" s="180">
        <v>0</v>
      </c>
    </row>
    <row r="215" spans="1:26" s="28" customFormat="1" ht="18.75">
      <c r="A215" s="237" t="s">
        <v>72</v>
      </c>
      <c r="B215" s="238"/>
      <c r="C215" s="239"/>
      <c r="D215" s="100">
        <f>SUM(D195,D199,D207,D208)</f>
        <v>0</v>
      </c>
      <c r="E215" s="100">
        <f aca="true" t="shared" si="104" ref="E215:M215">SUM(E195,E199,E207,E208)</f>
        <v>0</v>
      </c>
      <c r="F215" s="100">
        <f t="shared" si="104"/>
        <v>0</v>
      </c>
      <c r="G215" s="100">
        <f t="shared" si="104"/>
        <v>0</v>
      </c>
      <c r="H215" s="100">
        <f t="shared" si="104"/>
        <v>0</v>
      </c>
      <c r="I215" s="100">
        <f t="shared" si="104"/>
        <v>0</v>
      </c>
      <c r="J215" s="100">
        <f t="shared" si="104"/>
        <v>0</v>
      </c>
      <c r="K215" s="100">
        <f t="shared" si="104"/>
        <v>0</v>
      </c>
      <c r="L215" s="100">
        <f t="shared" si="104"/>
        <v>0</v>
      </c>
      <c r="M215" s="100">
        <f t="shared" si="104"/>
        <v>0</v>
      </c>
      <c r="N215" s="26">
        <f>SUM(N195,N199,N207,N208)</f>
        <v>1262</v>
      </c>
      <c r="O215" s="26">
        <f>SUM(O195,O199,O207,O208)</f>
        <v>9259.800000000001</v>
      </c>
      <c r="P215" s="181">
        <f>SUM(P195,P199,P207,P208,P211)</f>
        <v>2257.4</v>
      </c>
      <c r="Q215" s="181">
        <f>SUM(Q195,Q199,Q207,Q208)+Q211</f>
        <v>0</v>
      </c>
      <c r="R215" s="181">
        <f>R195+R199+R207+R208</f>
        <v>2257.4</v>
      </c>
      <c r="S215" s="178">
        <f>SUM(S195,S199,S207,S208)+S211</f>
        <v>2487.5999999999995</v>
      </c>
      <c r="T215" s="125">
        <f>SUM(T195,T199,T207,T208)</f>
        <v>0</v>
      </c>
      <c r="U215" s="87">
        <f>SUM(U195,U199,U207,U208)</f>
        <v>2257.4</v>
      </c>
      <c r="V215" s="125">
        <f>SUM(V195,V199,V207,V208)</f>
        <v>0</v>
      </c>
      <c r="W215" s="87">
        <f>SUM(W195,W199,W207,W208)</f>
        <v>0</v>
      </c>
      <c r="X215" s="181">
        <f>SUM(X195,X199,X207,X208,X211)</f>
        <v>1782.1000000000001</v>
      </c>
      <c r="Y215" s="181">
        <f>SUM(Y195,Y199,Y207,Y208)+Y211</f>
        <v>0</v>
      </c>
      <c r="Z215" s="181">
        <f>Z195+Z199+Z207+Z208</f>
        <v>1782.1000000000001</v>
      </c>
    </row>
    <row r="216" spans="1:26" s="50" customFormat="1" ht="18.75">
      <c r="A216" s="257" t="s">
        <v>46</v>
      </c>
      <c r="B216" s="258"/>
      <c r="C216" s="259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29"/>
      <c r="O216" s="26"/>
      <c r="P216" s="188"/>
      <c r="Q216" s="188"/>
      <c r="R216" s="188"/>
      <c r="S216" s="195"/>
      <c r="T216" s="126"/>
      <c r="U216" s="65"/>
      <c r="V216" s="126"/>
      <c r="W216" s="65"/>
      <c r="X216" s="188"/>
      <c r="Y216" s="188"/>
      <c r="Z216" s="188"/>
    </row>
    <row r="217" spans="1:26" s="156" customFormat="1" ht="15.75">
      <c r="A217" s="154" t="s">
        <v>125</v>
      </c>
      <c r="B217" s="155" t="s">
        <v>126</v>
      </c>
      <c r="C217" s="139" t="s">
        <v>117</v>
      </c>
      <c r="D217" s="139"/>
      <c r="E217" s="139"/>
      <c r="F217" s="24">
        <f>SUM(G217:L217)</f>
        <v>0</v>
      </c>
      <c r="G217" s="139"/>
      <c r="H217" s="139"/>
      <c r="I217" s="139"/>
      <c r="J217" s="139"/>
      <c r="K217" s="139"/>
      <c r="L217" s="139"/>
      <c r="M217" s="139"/>
      <c r="N217" s="24">
        <v>36</v>
      </c>
      <c r="O217" s="19"/>
      <c r="P217" s="222">
        <v>0</v>
      </c>
      <c r="Q217" s="185">
        <f>R217-P217</f>
        <v>0</v>
      </c>
      <c r="R217" s="185">
        <v>0</v>
      </c>
      <c r="S217" s="182">
        <v>0</v>
      </c>
      <c r="T217" s="124"/>
      <c r="U217" s="60">
        <f>SUM(R217+T217)</f>
        <v>0</v>
      </c>
      <c r="V217" s="124"/>
      <c r="W217" s="88"/>
      <c r="X217" s="187">
        <v>0</v>
      </c>
      <c r="Y217" s="185">
        <f>Z217-X217</f>
        <v>0</v>
      </c>
      <c r="Z217" s="185">
        <v>0</v>
      </c>
    </row>
    <row r="218" spans="1:26" s="51" customFormat="1" ht="15.75">
      <c r="A218" s="41" t="s">
        <v>47</v>
      </c>
      <c r="B218" s="22" t="s">
        <v>48</v>
      </c>
      <c r="C218" s="32" t="s">
        <v>75</v>
      </c>
      <c r="D218" s="32"/>
      <c r="E218" s="32"/>
      <c r="F218" s="18">
        <f>SUM(G218:L218)</f>
        <v>0</v>
      </c>
      <c r="G218" s="32"/>
      <c r="H218" s="32"/>
      <c r="I218" s="32"/>
      <c r="J218" s="32"/>
      <c r="K218" s="32"/>
      <c r="L218" s="32"/>
      <c r="M218" s="32"/>
      <c r="N218" s="18">
        <v>36</v>
      </c>
      <c r="O218" s="72"/>
      <c r="P218" s="184">
        <v>1</v>
      </c>
      <c r="Q218" s="189">
        <v>0</v>
      </c>
      <c r="R218" s="180">
        <v>1</v>
      </c>
      <c r="S218" s="196">
        <v>0</v>
      </c>
      <c r="T218" s="127"/>
      <c r="U218" s="61">
        <f>SUM(R218+T218)</f>
        <v>1</v>
      </c>
      <c r="V218" s="127"/>
      <c r="W218" s="66"/>
      <c r="X218" s="189">
        <v>2</v>
      </c>
      <c r="Y218" s="189">
        <v>0</v>
      </c>
      <c r="Z218" s="180">
        <v>2</v>
      </c>
    </row>
    <row r="219" spans="1:26" s="51" customFormat="1" ht="15.75">
      <c r="A219" s="41" t="s">
        <v>47</v>
      </c>
      <c r="B219" s="22" t="s">
        <v>37</v>
      </c>
      <c r="C219" s="32" t="s">
        <v>12</v>
      </c>
      <c r="D219" s="32"/>
      <c r="E219" s="32"/>
      <c r="F219" s="18"/>
      <c r="G219" s="32"/>
      <c r="H219" s="32"/>
      <c r="I219" s="32"/>
      <c r="J219" s="32"/>
      <c r="K219" s="32"/>
      <c r="L219" s="32"/>
      <c r="M219" s="32"/>
      <c r="N219" s="18"/>
      <c r="O219" s="72"/>
      <c r="P219" s="184">
        <v>10</v>
      </c>
      <c r="Q219" s="189">
        <v>0</v>
      </c>
      <c r="R219" s="180">
        <v>10</v>
      </c>
      <c r="S219" s="196">
        <v>0</v>
      </c>
      <c r="T219" s="127"/>
      <c r="U219" s="61">
        <f>SUM(R219+T219)</f>
        <v>10</v>
      </c>
      <c r="V219" s="127"/>
      <c r="W219" s="66"/>
      <c r="X219" s="189">
        <v>5</v>
      </c>
      <c r="Y219" s="189">
        <v>0</v>
      </c>
      <c r="Z219" s="180">
        <v>5</v>
      </c>
    </row>
    <row r="220" spans="1:26" s="51" customFormat="1" ht="15.75">
      <c r="A220" s="41" t="s">
        <v>47</v>
      </c>
      <c r="B220" s="22" t="s">
        <v>50</v>
      </c>
      <c r="C220" s="32" t="s">
        <v>14</v>
      </c>
      <c r="D220" s="32"/>
      <c r="E220" s="32"/>
      <c r="F220" s="18"/>
      <c r="G220" s="32"/>
      <c r="H220" s="32"/>
      <c r="I220" s="32"/>
      <c r="J220" s="32"/>
      <c r="K220" s="32"/>
      <c r="L220" s="32"/>
      <c r="M220" s="32"/>
      <c r="N220" s="18"/>
      <c r="O220" s="72"/>
      <c r="P220" s="184">
        <v>0</v>
      </c>
      <c r="Q220" s="189">
        <f>R220-P220</f>
        <v>0</v>
      </c>
      <c r="R220" s="180">
        <v>0</v>
      </c>
      <c r="S220" s="196">
        <v>0</v>
      </c>
      <c r="T220" s="127"/>
      <c r="U220" s="61"/>
      <c r="V220" s="127"/>
      <c r="W220" s="66"/>
      <c r="X220" s="189">
        <v>0</v>
      </c>
      <c r="Y220" s="189">
        <f>Z220-X220</f>
        <v>0</v>
      </c>
      <c r="Z220" s="180">
        <v>0</v>
      </c>
    </row>
    <row r="221" spans="1:26" s="51" customFormat="1" ht="15.75">
      <c r="A221" s="41" t="s">
        <v>47</v>
      </c>
      <c r="B221" s="22" t="s">
        <v>55</v>
      </c>
      <c r="C221" s="32" t="s">
        <v>15</v>
      </c>
      <c r="D221" s="32"/>
      <c r="E221" s="32"/>
      <c r="F221" s="18"/>
      <c r="G221" s="32"/>
      <c r="H221" s="32"/>
      <c r="I221" s="32"/>
      <c r="J221" s="32"/>
      <c r="K221" s="32"/>
      <c r="L221" s="32"/>
      <c r="M221" s="32"/>
      <c r="N221" s="18"/>
      <c r="O221" s="72"/>
      <c r="P221" s="184">
        <v>10</v>
      </c>
      <c r="Q221" s="189">
        <v>0</v>
      </c>
      <c r="R221" s="180">
        <v>10</v>
      </c>
      <c r="S221" s="196">
        <v>0</v>
      </c>
      <c r="T221" s="127"/>
      <c r="U221" s="61">
        <f>SUM(R221+T221)</f>
        <v>10</v>
      </c>
      <c r="V221" s="127"/>
      <c r="W221" s="66"/>
      <c r="X221" s="189">
        <v>5</v>
      </c>
      <c r="Y221" s="189">
        <v>0</v>
      </c>
      <c r="Z221" s="180">
        <v>5</v>
      </c>
    </row>
    <row r="222" spans="1:26" s="28" customFormat="1" ht="18.75">
      <c r="A222" s="243" t="s">
        <v>49</v>
      </c>
      <c r="B222" s="244"/>
      <c r="C222" s="244"/>
      <c r="D222" s="100">
        <f>SUM(D217)</f>
        <v>0</v>
      </c>
      <c r="E222" s="100">
        <f aca="true" t="shared" si="105" ref="E222:M222">SUM(E217)</f>
        <v>0</v>
      </c>
      <c r="F222" s="100">
        <f t="shared" si="105"/>
        <v>0</v>
      </c>
      <c r="G222" s="100">
        <f t="shared" si="105"/>
        <v>0</v>
      </c>
      <c r="H222" s="100">
        <f t="shared" si="105"/>
        <v>0</v>
      </c>
      <c r="I222" s="100">
        <f t="shared" si="105"/>
        <v>0</v>
      </c>
      <c r="J222" s="100">
        <f t="shared" si="105"/>
        <v>0</v>
      </c>
      <c r="K222" s="100">
        <f t="shared" si="105"/>
        <v>0</v>
      </c>
      <c r="L222" s="100">
        <f t="shared" si="105"/>
        <v>0</v>
      </c>
      <c r="M222" s="100">
        <f t="shared" si="105"/>
        <v>0</v>
      </c>
      <c r="N222" s="26">
        <f>SUM(N206,N210,N217,N218)</f>
        <v>105</v>
      </c>
      <c r="O222" s="26">
        <f>SUM(O206,O210,O217,O218)</f>
        <v>84.9</v>
      </c>
      <c r="P222" s="181">
        <f>P217+P218+P219+P221+P220</f>
        <v>21</v>
      </c>
      <c r="Q222" s="181">
        <f>Q217+Q218+Q219+Q221+Q220</f>
        <v>0</v>
      </c>
      <c r="R222" s="181">
        <f>R217+R218+R219+R221+R220</f>
        <v>21</v>
      </c>
      <c r="S222" s="181">
        <f>S217+S218+S219+S221</f>
        <v>0</v>
      </c>
      <c r="T222" s="125">
        <f>SUM(T218,T217,T210)</f>
        <v>0</v>
      </c>
      <c r="U222" s="87">
        <f>SUM(U218,U217,U210)</f>
        <v>19.3</v>
      </c>
      <c r="V222" s="125">
        <f>SUM(V206,V210,V217,V218)</f>
        <v>0</v>
      </c>
      <c r="W222" s="87">
        <f>SUM(W206,W210,W217,W218)</f>
        <v>0</v>
      </c>
      <c r="X222" s="181">
        <f>X217+X218+X219+X221+X220</f>
        <v>12</v>
      </c>
      <c r="Y222" s="181">
        <f>Y217+Y218+Y219+Y221+Y220</f>
        <v>0</v>
      </c>
      <c r="Z222" s="181">
        <f>Z217+Z218+Z219+Z221+Z220</f>
        <v>12</v>
      </c>
    </row>
    <row r="223" spans="1:26" ht="19.5" customHeight="1">
      <c r="A223" s="255" t="s">
        <v>98</v>
      </c>
      <c r="B223" s="260"/>
      <c r="C223" s="261"/>
      <c r="D223" s="102"/>
      <c r="E223" s="98"/>
      <c r="F223" s="98"/>
      <c r="G223" s="98"/>
      <c r="H223" s="98"/>
      <c r="I223" s="98"/>
      <c r="J223" s="98"/>
      <c r="K223" s="98"/>
      <c r="L223" s="98"/>
      <c r="M223" s="98"/>
      <c r="N223" s="4"/>
      <c r="O223" s="75"/>
      <c r="P223" s="190"/>
      <c r="Q223" s="190"/>
      <c r="R223" s="190"/>
      <c r="S223" s="197"/>
      <c r="T223" s="130"/>
      <c r="U223" s="69"/>
      <c r="V223" s="130"/>
      <c r="W223" s="69"/>
      <c r="X223" s="190"/>
      <c r="Y223" s="190"/>
      <c r="Z223" s="190"/>
    </row>
    <row r="224" spans="1:26" s="10" customFormat="1" ht="19.5" customHeight="1" hidden="1">
      <c r="A224" s="39" t="s">
        <v>99</v>
      </c>
      <c r="B224" s="5">
        <v>210</v>
      </c>
      <c r="C224" s="57" t="s">
        <v>30</v>
      </c>
      <c r="D224" s="103"/>
      <c r="E224" s="57"/>
      <c r="F224" s="57"/>
      <c r="G224" s="57"/>
      <c r="H224" s="57"/>
      <c r="I224" s="57"/>
      <c r="J224" s="57"/>
      <c r="K224" s="57"/>
      <c r="L224" s="57"/>
      <c r="M224" s="57"/>
      <c r="N224" s="20">
        <f>SUM(N225:N227)</f>
        <v>0</v>
      </c>
      <c r="O224" s="11"/>
      <c r="P224" s="184"/>
      <c r="Q224" s="180"/>
      <c r="R224" s="180"/>
      <c r="S224" s="179"/>
      <c r="T224" s="117"/>
      <c r="U224" s="61"/>
      <c r="V224" s="117"/>
      <c r="W224" s="61"/>
      <c r="X224" s="189"/>
      <c r="Y224" s="180"/>
      <c r="Z224" s="180"/>
    </row>
    <row r="225" spans="1:26" s="10" customFormat="1" ht="15.75" hidden="1">
      <c r="A225" s="37" t="s">
        <v>99</v>
      </c>
      <c r="B225" s="8">
        <v>211</v>
      </c>
      <c r="C225" s="56" t="s">
        <v>1</v>
      </c>
      <c r="D225" s="104"/>
      <c r="E225" s="56"/>
      <c r="F225" s="56"/>
      <c r="G225" s="56"/>
      <c r="H225" s="56"/>
      <c r="I225" s="56"/>
      <c r="J225" s="56"/>
      <c r="K225" s="56"/>
      <c r="L225" s="56"/>
      <c r="M225" s="56"/>
      <c r="N225" s="18"/>
      <c r="O225" s="72"/>
      <c r="P225" s="184"/>
      <c r="Q225" s="180"/>
      <c r="R225" s="180"/>
      <c r="S225" s="179"/>
      <c r="T225" s="117"/>
      <c r="U225" s="61"/>
      <c r="V225" s="117"/>
      <c r="W225" s="61"/>
      <c r="X225" s="189"/>
      <c r="Y225" s="180"/>
      <c r="Z225" s="180"/>
    </row>
    <row r="226" spans="1:26" s="53" customFormat="1" ht="15.75" customHeight="1" hidden="1">
      <c r="A226" s="37" t="s">
        <v>99</v>
      </c>
      <c r="B226" s="8">
        <v>212</v>
      </c>
      <c r="C226" s="55" t="s">
        <v>2</v>
      </c>
      <c r="D226" s="105"/>
      <c r="E226" s="55"/>
      <c r="F226" s="55"/>
      <c r="G226" s="55"/>
      <c r="H226" s="55"/>
      <c r="I226" s="55"/>
      <c r="J226" s="55"/>
      <c r="K226" s="55"/>
      <c r="L226" s="55"/>
      <c r="M226" s="55"/>
      <c r="N226" s="18"/>
      <c r="O226" s="72"/>
      <c r="P226" s="225"/>
      <c r="Q226" s="191"/>
      <c r="R226" s="191"/>
      <c r="S226" s="198"/>
      <c r="T226" s="131"/>
      <c r="U226" s="70"/>
      <c r="V226" s="131"/>
      <c r="W226" s="70"/>
      <c r="X226" s="191"/>
      <c r="Y226" s="191"/>
      <c r="Z226" s="191"/>
    </row>
    <row r="227" spans="1:26" s="10" customFormat="1" ht="15.75" hidden="1">
      <c r="A227" s="37" t="s">
        <v>99</v>
      </c>
      <c r="B227" s="8">
        <v>213</v>
      </c>
      <c r="C227" s="56" t="s">
        <v>3</v>
      </c>
      <c r="D227" s="104"/>
      <c r="E227" s="56"/>
      <c r="F227" s="56"/>
      <c r="G227" s="56"/>
      <c r="H227" s="56"/>
      <c r="I227" s="56"/>
      <c r="J227" s="56"/>
      <c r="K227" s="56"/>
      <c r="L227" s="56"/>
      <c r="M227" s="56"/>
      <c r="N227" s="18"/>
      <c r="O227" s="72"/>
      <c r="P227" s="184"/>
      <c r="Q227" s="180"/>
      <c r="R227" s="180"/>
      <c r="S227" s="179"/>
      <c r="T227" s="117"/>
      <c r="U227" s="61"/>
      <c r="V227" s="117"/>
      <c r="W227" s="61"/>
      <c r="X227" s="189"/>
      <c r="Y227" s="180"/>
      <c r="Z227" s="180"/>
    </row>
    <row r="228" spans="1:26" s="10" customFormat="1" ht="15.75">
      <c r="A228" s="39" t="s">
        <v>99</v>
      </c>
      <c r="B228" s="5">
        <v>220</v>
      </c>
      <c r="C228" s="57" t="s">
        <v>4</v>
      </c>
      <c r="D228" s="103"/>
      <c r="E228" s="57"/>
      <c r="F228" s="57"/>
      <c r="G228" s="57"/>
      <c r="H228" s="57"/>
      <c r="I228" s="57"/>
      <c r="J228" s="57"/>
      <c r="K228" s="57"/>
      <c r="L228" s="57"/>
      <c r="M228" s="57"/>
      <c r="N228" s="6">
        <f>SUM(N229:N234)</f>
        <v>0</v>
      </c>
      <c r="O228" s="11"/>
      <c r="P228" s="222">
        <f aca="true" t="shared" si="106" ref="P228:U228">SUM(P230:P234)</f>
        <v>7</v>
      </c>
      <c r="Q228" s="185">
        <f t="shared" si="106"/>
        <v>0</v>
      </c>
      <c r="R228" s="185">
        <f t="shared" si="106"/>
        <v>7</v>
      </c>
      <c r="S228" s="177">
        <f t="shared" si="106"/>
        <v>0</v>
      </c>
      <c r="T228" s="119">
        <f t="shared" si="106"/>
        <v>0</v>
      </c>
      <c r="U228" s="60">
        <f t="shared" si="106"/>
        <v>7</v>
      </c>
      <c r="V228" s="117"/>
      <c r="W228" s="61"/>
      <c r="X228" s="187">
        <f>SUM(X230:X234)</f>
        <v>10</v>
      </c>
      <c r="Y228" s="185">
        <f>SUM(Y230:Y234)</f>
        <v>0</v>
      </c>
      <c r="Z228" s="185">
        <f>SUM(Z230:Z234)</f>
        <v>10</v>
      </c>
    </row>
    <row r="229" spans="1:26" s="10" customFormat="1" ht="15.75" hidden="1">
      <c r="A229" s="37" t="s">
        <v>99</v>
      </c>
      <c r="B229" s="8">
        <v>221</v>
      </c>
      <c r="C229" s="56" t="s">
        <v>5</v>
      </c>
      <c r="D229" s="104"/>
      <c r="E229" s="56"/>
      <c r="F229" s="56"/>
      <c r="G229" s="56"/>
      <c r="H229" s="56"/>
      <c r="I229" s="56"/>
      <c r="J229" s="56"/>
      <c r="K229" s="56"/>
      <c r="L229" s="56"/>
      <c r="M229" s="56"/>
      <c r="N229" s="18"/>
      <c r="O229" s="72"/>
      <c r="P229" s="184"/>
      <c r="Q229" s="180"/>
      <c r="R229" s="180"/>
      <c r="S229" s="179"/>
      <c r="T229" s="117"/>
      <c r="U229" s="61"/>
      <c r="V229" s="117"/>
      <c r="W229" s="61"/>
      <c r="X229" s="189"/>
      <c r="Y229" s="180"/>
      <c r="Z229" s="180"/>
    </row>
    <row r="230" spans="1:26" s="53" customFormat="1" ht="14.25" customHeight="1" hidden="1">
      <c r="A230" s="37" t="s">
        <v>99</v>
      </c>
      <c r="B230" s="8">
        <v>222</v>
      </c>
      <c r="C230" s="56" t="s">
        <v>6</v>
      </c>
      <c r="D230" s="104"/>
      <c r="E230" s="56"/>
      <c r="F230" s="56"/>
      <c r="G230" s="56"/>
      <c r="H230" s="56"/>
      <c r="I230" s="56"/>
      <c r="J230" s="56"/>
      <c r="K230" s="56"/>
      <c r="L230" s="56"/>
      <c r="M230" s="56"/>
      <c r="N230" s="18"/>
      <c r="O230" s="72"/>
      <c r="P230" s="184"/>
      <c r="Q230" s="191"/>
      <c r="R230" s="180"/>
      <c r="S230" s="198"/>
      <c r="T230" s="131">
        <v>0</v>
      </c>
      <c r="U230" s="61">
        <f aca="true" t="shared" si="107" ref="U230:U235">SUM(R230+T230)</f>
        <v>0</v>
      </c>
      <c r="V230" s="131"/>
      <c r="W230" s="70"/>
      <c r="X230" s="189"/>
      <c r="Y230" s="191"/>
      <c r="Z230" s="180"/>
    </row>
    <row r="231" spans="1:26" s="10" customFormat="1" ht="14.25" customHeight="1" hidden="1">
      <c r="A231" s="37" t="s">
        <v>99</v>
      </c>
      <c r="B231" s="8">
        <v>223</v>
      </c>
      <c r="C231" s="56" t="s">
        <v>7</v>
      </c>
      <c r="D231" s="104"/>
      <c r="E231" s="56"/>
      <c r="F231" s="56"/>
      <c r="G231" s="56"/>
      <c r="H231" s="56"/>
      <c r="I231" s="56"/>
      <c r="J231" s="56"/>
      <c r="K231" s="56"/>
      <c r="L231" s="56"/>
      <c r="M231" s="56"/>
      <c r="N231" s="18"/>
      <c r="O231" s="72"/>
      <c r="P231" s="184"/>
      <c r="Q231" s="180"/>
      <c r="R231" s="180"/>
      <c r="S231" s="179"/>
      <c r="T231" s="117"/>
      <c r="U231" s="61">
        <f t="shared" si="107"/>
        <v>0</v>
      </c>
      <c r="V231" s="117"/>
      <c r="W231" s="61"/>
      <c r="X231" s="189"/>
      <c r="Y231" s="180"/>
      <c r="Z231" s="180"/>
    </row>
    <row r="232" spans="1:26" s="10" customFormat="1" ht="14.25" customHeight="1" hidden="1">
      <c r="A232" s="37" t="s">
        <v>99</v>
      </c>
      <c r="B232" s="8">
        <v>224</v>
      </c>
      <c r="C232" s="56" t="s">
        <v>8</v>
      </c>
      <c r="D232" s="104"/>
      <c r="E232" s="56"/>
      <c r="F232" s="56"/>
      <c r="G232" s="56"/>
      <c r="H232" s="56"/>
      <c r="I232" s="56"/>
      <c r="J232" s="56"/>
      <c r="K232" s="56"/>
      <c r="L232" s="56"/>
      <c r="M232" s="56"/>
      <c r="N232" s="18"/>
      <c r="O232" s="72"/>
      <c r="P232" s="184"/>
      <c r="Q232" s="180"/>
      <c r="R232" s="180"/>
      <c r="S232" s="179"/>
      <c r="T232" s="117"/>
      <c r="U232" s="61">
        <f t="shared" si="107"/>
        <v>0</v>
      </c>
      <c r="V232" s="117"/>
      <c r="W232" s="61"/>
      <c r="X232" s="189"/>
      <c r="Y232" s="180"/>
      <c r="Z232" s="180"/>
    </row>
    <row r="233" spans="1:26" s="10" customFormat="1" ht="14.25" customHeight="1">
      <c r="A233" s="37" t="s">
        <v>99</v>
      </c>
      <c r="B233" s="8">
        <v>225</v>
      </c>
      <c r="C233" s="56" t="s">
        <v>9</v>
      </c>
      <c r="D233" s="104"/>
      <c r="E233" s="56"/>
      <c r="F233" s="56"/>
      <c r="G233" s="56"/>
      <c r="H233" s="56"/>
      <c r="I233" s="56"/>
      <c r="J233" s="56"/>
      <c r="K233" s="56"/>
      <c r="L233" s="56"/>
      <c r="M233" s="56"/>
      <c r="N233" s="18"/>
      <c r="O233" s="72"/>
      <c r="P233" s="184">
        <v>5</v>
      </c>
      <c r="Q233" s="180"/>
      <c r="R233" s="180">
        <v>5</v>
      </c>
      <c r="S233" s="179"/>
      <c r="T233" s="117"/>
      <c r="U233" s="61">
        <f t="shared" si="107"/>
        <v>5</v>
      </c>
      <c r="V233" s="117"/>
      <c r="W233" s="61"/>
      <c r="X233" s="189">
        <v>5</v>
      </c>
      <c r="Y233" s="180"/>
      <c r="Z233" s="180">
        <v>5</v>
      </c>
    </row>
    <row r="234" spans="1:26" s="53" customFormat="1" ht="14.25" customHeight="1">
      <c r="A234" s="37" t="s">
        <v>99</v>
      </c>
      <c r="B234" s="8">
        <v>226</v>
      </c>
      <c r="C234" s="9" t="s">
        <v>10</v>
      </c>
      <c r="D234" s="106"/>
      <c r="E234" s="9"/>
      <c r="F234" s="9"/>
      <c r="G234" s="9"/>
      <c r="H234" s="9"/>
      <c r="I234" s="9"/>
      <c r="J234" s="9"/>
      <c r="K234" s="9"/>
      <c r="L234" s="9"/>
      <c r="M234" s="9"/>
      <c r="N234" s="18"/>
      <c r="O234" s="72"/>
      <c r="P234" s="184">
        <v>2</v>
      </c>
      <c r="Q234" s="191"/>
      <c r="R234" s="180">
        <v>2</v>
      </c>
      <c r="S234" s="198"/>
      <c r="T234" s="131"/>
      <c r="U234" s="61">
        <f t="shared" si="107"/>
        <v>2</v>
      </c>
      <c r="V234" s="131"/>
      <c r="W234" s="70"/>
      <c r="X234" s="189">
        <v>5</v>
      </c>
      <c r="Y234" s="191"/>
      <c r="Z234" s="180">
        <v>5</v>
      </c>
    </row>
    <row r="235" spans="1:26" s="7" customFormat="1" ht="14.25" customHeight="1">
      <c r="A235" s="39" t="s">
        <v>99</v>
      </c>
      <c r="B235" s="5">
        <v>290</v>
      </c>
      <c r="C235" s="139" t="s">
        <v>12</v>
      </c>
      <c r="D235" s="140"/>
      <c r="E235" s="139"/>
      <c r="F235" s="24">
        <f>SUM(G235:L235)</f>
        <v>0</v>
      </c>
      <c r="G235" s="139"/>
      <c r="H235" s="139"/>
      <c r="I235" s="139"/>
      <c r="J235" s="139"/>
      <c r="K235" s="139"/>
      <c r="L235" s="139"/>
      <c r="M235" s="139"/>
      <c r="N235" s="24">
        <v>10</v>
      </c>
      <c r="O235" s="19">
        <f>SUM(P235:W235)</f>
        <v>15</v>
      </c>
      <c r="P235" s="222">
        <v>5</v>
      </c>
      <c r="Q235" s="185">
        <f>R235-P235</f>
        <v>0</v>
      </c>
      <c r="R235" s="185">
        <v>5</v>
      </c>
      <c r="S235" s="177">
        <v>0</v>
      </c>
      <c r="T235" s="119">
        <v>0</v>
      </c>
      <c r="U235" s="60">
        <f t="shared" si="107"/>
        <v>5</v>
      </c>
      <c r="V235" s="119"/>
      <c r="W235" s="60"/>
      <c r="X235" s="187">
        <v>5</v>
      </c>
      <c r="Y235" s="185">
        <f>Z235-X235</f>
        <v>0</v>
      </c>
      <c r="Z235" s="185">
        <v>5</v>
      </c>
    </row>
    <row r="236" spans="1:26" s="7" customFormat="1" ht="14.25" customHeight="1">
      <c r="A236" s="39" t="s">
        <v>99</v>
      </c>
      <c r="B236" s="5">
        <v>300</v>
      </c>
      <c r="C236" s="57" t="s">
        <v>13</v>
      </c>
      <c r="D236" s="103"/>
      <c r="E236" s="57"/>
      <c r="F236" s="57"/>
      <c r="G236" s="57"/>
      <c r="H236" s="57"/>
      <c r="I236" s="57"/>
      <c r="J236" s="57"/>
      <c r="K236" s="57"/>
      <c r="L236" s="57"/>
      <c r="M236" s="57"/>
      <c r="N236" s="24">
        <f>SUM(N237:N238)</f>
        <v>0</v>
      </c>
      <c r="O236" s="19"/>
      <c r="P236" s="222">
        <f>P237+P238</f>
        <v>14.1</v>
      </c>
      <c r="Q236" s="185">
        <f>SUM(Q237:Q238)</f>
        <v>0</v>
      </c>
      <c r="R236" s="185">
        <f>SUM(R237:R238)</f>
        <v>14.1</v>
      </c>
      <c r="S236" s="177">
        <v>0</v>
      </c>
      <c r="T236" s="119">
        <f>SUM(T237:T238)</f>
        <v>0</v>
      </c>
      <c r="U236" s="60">
        <f>SUM(U237:U238)</f>
        <v>14.1</v>
      </c>
      <c r="V236" s="119"/>
      <c r="W236" s="60"/>
      <c r="X236" s="187">
        <f>X237+X238</f>
        <v>10</v>
      </c>
      <c r="Y236" s="185">
        <f>SUM(Y237:Y238)</f>
        <v>0</v>
      </c>
      <c r="Z236" s="185">
        <f>SUM(Z237:Z238)</f>
        <v>10</v>
      </c>
    </row>
    <row r="237" spans="1:26" s="10" customFormat="1" ht="14.25" customHeight="1">
      <c r="A237" s="37" t="s">
        <v>99</v>
      </c>
      <c r="B237" s="8">
        <v>310</v>
      </c>
      <c r="C237" s="9" t="s">
        <v>14</v>
      </c>
      <c r="D237" s="106"/>
      <c r="E237" s="9"/>
      <c r="F237" s="9"/>
      <c r="G237" s="9"/>
      <c r="H237" s="9"/>
      <c r="I237" s="9"/>
      <c r="J237" s="9"/>
      <c r="K237" s="9"/>
      <c r="L237" s="9"/>
      <c r="M237" s="9"/>
      <c r="N237" s="18"/>
      <c r="O237" s="72"/>
      <c r="P237" s="184">
        <v>5.1</v>
      </c>
      <c r="Q237" s="180"/>
      <c r="R237" s="180">
        <v>5.1</v>
      </c>
      <c r="S237" s="179"/>
      <c r="T237" s="117"/>
      <c r="U237" s="61">
        <f>SUM(R237+T237)</f>
        <v>5.1</v>
      </c>
      <c r="V237" s="117"/>
      <c r="W237" s="61"/>
      <c r="X237" s="189">
        <v>5</v>
      </c>
      <c r="Y237" s="180"/>
      <c r="Z237" s="180">
        <v>5</v>
      </c>
    </row>
    <row r="238" spans="1:26" s="10" customFormat="1" ht="14.25" customHeight="1">
      <c r="A238" s="37" t="s">
        <v>99</v>
      </c>
      <c r="B238" s="8">
        <v>340</v>
      </c>
      <c r="C238" s="9" t="s">
        <v>15</v>
      </c>
      <c r="D238" s="106"/>
      <c r="E238" s="9"/>
      <c r="F238" s="9"/>
      <c r="G238" s="9"/>
      <c r="H238" s="9"/>
      <c r="I238" s="9"/>
      <c r="J238" s="9"/>
      <c r="K238" s="9"/>
      <c r="L238" s="9"/>
      <c r="M238" s="9"/>
      <c r="N238" s="18"/>
      <c r="O238" s="72"/>
      <c r="P238" s="184">
        <v>9</v>
      </c>
      <c r="Q238" s="180"/>
      <c r="R238" s="180">
        <v>9</v>
      </c>
      <c r="S238" s="179"/>
      <c r="T238" s="117">
        <v>0</v>
      </c>
      <c r="U238" s="61">
        <f>SUM(R238+T238)</f>
        <v>9</v>
      </c>
      <c r="V238" s="117"/>
      <c r="W238" s="61"/>
      <c r="X238" s="189">
        <v>5</v>
      </c>
      <c r="Y238" s="180"/>
      <c r="Z238" s="180">
        <v>5</v>
      </c>
    </row>
    <row r="239" spans="1:26" s="28" customFormat="1" ht="18.75">
      <c r="A239" s="243" t="s">
        <v>34</v>
      </c>
      <c r="B239" s="244"/>
      <c r="C239" s="244"/>
      <c r="D239" s="100">
        <f>SUM(D235)</f>
        <v>0</v>
      </c>
      <c r="E239" s="100">
        <f aca="true" t="shared" si="108" ref="E239:M239">SUM(E235)</f>
        <v>0</v>
      </c>
      <c r="F239" s="100">
        <f t="shared" si="108"/>
        <v>0</v>
      </c>
      <c r="G239" s="100">
        <f t="shared" si="108"/>
        <v>0</v>
      </c>
      <c r="H239" s="100">
        <f t="shared" si="108"/>
        <v>0</v>
      </c>
      <c r="I239" s="100">
        <f t="shared" si="108"/>
        <v>0</v>
      </c>
      <c r="J239" s="100">
        <f t="shared" si="108"/>
        <v>0</v>
      </c>
      <c r="K239" s="100">
        <f t="shared" si="108"/>
        <v>0</v>
      </c>
      <c r="L239" s="100">
        <f t="shared" si="108"/>
        <v>0</v>
      </c>
      <c r="M239" s="100">
        <f t="shared" si="108"/>
        <v>0</v>
      </c>
      <c r="N239" s="26">
        <f>SUM(N224,N228,N235,N236)</f>
        <v>10</v>
      </c>
      <c r="O239" s="26">
        <f>SUM(O224,O228,O235,O236)</f>
        <v>15</v>
      </c>
      <c r="P239" s="181">
        <f aca="true" t="shared" si="109" ref="P239:U239">SUM(P236,P235,P228)</f>
        <v>26.1</v>
      </c>
      <c r="Q239" s="181">
        <f t="shared" si="109"/>
        <v>0</v>
      </c>
      <c r="R239" s="181">
        <f t="shared" si="109"/>
        <v>26.1</v>
      </c>
      <c r="S239" s="178">
        <f t="shared" si="109"/>
        <v>0</v>
      </c>
      <c r="T239" s="125">
        <f t="shared" si="109"/>
        <v>0</v>
      </c>
      <c r="U239" s="87">
        <f t="shared" si="109"/>
        <v>26.1</v>
      </c>
      <c r="V239" s="125">
        <f>SUM(V224,V228,V235,V236)</f>
        <v>0</v>
      </c>
      <c r="W239" s="87">
        <f>SUM(W224,W228,W235,W236)</f>
        <v>0</v>
      </c>
      <c r="X239" s="181">
        <f>SUM(X236,X235,X228)</f>
        <v>25</v>
      </c>
      <c r="Y239" s="181">
        <f>SUM(Y236,Y235,Y228)</f>
        <v>0</v>
      </c>
      <c r="Z239" s="181">
        <f>SUM(Z236,Z235,Z228)</f>
        <v>25</v>
      </c>
    </row>
    <row r="240" spans="1:26" s="50" customFormat="1" ht="18.75" hidden="1">
      <c r="A240" s="248" t="s">
        <v>46</v>
      </c>
      <c r="B240" s="249"/>
      <c r="C240" s="249"/>
      <c r="D240" s="142"/>
      <c r="E240" s="48"/>
      <c r="F240" s="48"/>
      <c r="G240" s="48"/>
      <c r="H240" s="48"/>
      <c r="I240" s="48"/>
      <c r="J240" s="48"/>
      <c r="K240" s="48"/>
      <c r="L240" s="48"/>
      <c r="M240" s="48"/>
      <c r="N240" s="29"/>
      <c r="O240" s="26"/>
      <c r="P240" s="224"/>
      <c r="Q240" s="188"/>
      <c r="R240" s="188"/>
      <c r="S240" s="195"/>
      <c r="T240" s="128"/>
      <c r="U240" s="67"/>
      <c r="V240" s="128"/>
      <c r="W240" s="67"/>
      <c r="X240" s="234"/>
      <c r="Y240" s="188"/>
      <c r="Z240" s="188"/>
    </row>
    <row r="241" spans="1:26" s="51" customFormat="1" ht="15.75" hidden="1">
      <c r="A241" s="41" t="s">
        <v>47</v>
      </c>
      <c r="B241" s="22" t="s">
        <v>48</v>
      </c>
      <c r="C241" s="32" t="s">
        <v>75</v>
      </c>
      <c r="D241" s="107"/>
      <c r="E241" s="32"/>
      <c r="F241" s="32"/>
      <c r="G241" s="32"/>
      <c r="H241" s="32"/>
      <c r="I241" s="32"/>
      <c r="J241" s="32"/>
      <c r="K241" s="32"/>
      <c r="L241" s="32"/>
      <c r="M241" s="32"/>
      <c r="N241" s="18"/>
      <c r="O241" s="72"/>
      <c r="P241" s="184"/>
      <c r="Q241" s="189"/>
      <c r="R241" s="189"/>
      <c r="S241" s="196"/>
      <c r="T241" s="127"/>
      <c r="U241" s="66"/>
      <c r="V241" s="127"/>
      <c r="W241" s="66"/>
      <c r="X241" s="189"/>
      <c r="Y241" s="189"/>
      <c r="Z241" s="189"/>
    </row>
    <row r="242" spans="1:26" s="51" customFormat="1" ht="15.75" hidden="1">
      <c r="A242" s="41" t="s">
        <v>47</v>
      </c>
      <c r="B242" s="22" t="s">
        <v>37</v>
      </c>
      <c r="C242" s="32" t="s">
        <v>75</v>
      </c>
      <c r="D242" s="107"/>
      <c r="E242" s="32"/>
      <c r="F242" s="32"/>
      <c r="G242" s="32"/>
      <c r="H242" s="32"/>
      <c r="I242" s="32"/>
      <c r="J242" s="32"/>
      <c r="K242" s="32"/>
      <c r="L242" s="32"/>
      <c r="M242" s="32"/>
      <c r="N242" s="18"/>
      <c r="O242" s="72"/>
      <c r="P242" s="184"/>
      <c r="Q242" s="189"/>
      <c r="R242" s="189"/>
      <c r="S242" s="196"/>
      <c r="T242" s="127"/>
      <c r="U242" s="66"/>
      <c r="V242" s="127"/>
      <c r="W242" s="66"/>
      <c r="X242" s="189"/>
      <c r="Y242" s="189"/>
      <c r="Z242" s="189"/>
    </row>
    <row r="243" spans="1:26" s="51" customFormat="1" ht="15.75" hidden="1">
      <c r="A243" s="41" t="s">
        <v>47</v>
      </c>
      <c r="B243" s="22" t="s">
        <v>55</v>
      </c>
      <c r="C243" s="32" t="s">
        <v>75</v>
      </c>
      <c r="D243" s="107"/>
      <c r="E243" s="32"/>
      <c r="F243" s="32"/>
      <c r="G243" s="32"/>
      <c r="H243" s="32"/>
      <c r="I243" s="32"/>
      <c r="J243" s="32"/>
      <c r="K243" s="32"/>
      <c r="L243" s="32"/>
      <c r="M243" s="32"/>
      <c r="N243" s="18"/>
      <c r="O243" s="72"/>
      <c r="P243" s="184"/>
      <c r="Q243" s="189"/>
      <c r="R243" s="189"/>
      <c r="S243" s="196"/>
      <c r="T243" s="127"/>
      <c r="U243" s="66"/>
      <c r="V243" s="127"/>
      <c r="W243" s="66"/>
      <c r="X243" s="189"/>
      <c r="Y243" s="189"/>
      <c r="Z243" s="189"/>
    </row>
    <row r="244" spans="1:26" s="51" customFormat="1" ht="15.75" hidden="1">
      <c r="A244" s="41" t="s">
        <v>74</v>
      </c>
      <c r="B244" s="22" t="s">
        <v>48</v>
      </c>
      <c r="C244" s="32" t="s">
        <v>76</v>
      </c>
      <c r="D244" s="107"/>
      <c r="E244" s="32"/>
      <c r="F244" s="32"/>
      <c r="G244" s="32"/>
      <c r="H244" s="32"/>
      <c r="I244" s="32"/>
      <c r="J244" s="32"/>
      <c r="K244" s="32"/>
      <c r="L244" s="32"/>
      <c r="M244" s="32"/>
      <c r="N244" s="18"/>
      <c r="O244" s="72"/>
      <c r="P244" s="184"/>
      <c r="Q244" s="189"/>
      <c r="R244" s="189"/>
      <c r="S244" s="196"/>
      <c r="T244" s="127"/>
      <c r="U244" s="66"/>
      <c r="V244" s="127"/>
      <c r="W244" s="66"/>
      <c r="X244" s="189"/>
      <c r="Y244" s="189"/>
      <c r="Z244" s="189"/>
    </row>
    <row r="245" spans="1:26" s="51" customFormat="1" ht="15.75" hidden="1">
      <c r="A245" s="41" t="s">
        <v>74</v>
      </c>
      <c r="B245" s="22" t="s">
        <v>37</v>
      </c>
      <c r="C245" s="32" t="s">
        <v>76</v>
      </c>
      <c r="D245" s="107"/>
      <c r="E245" s="32"/>
      <c r="F245" s="32"/>
      <c r="G245" s="32"/>
      <c r="H245" s="32"/>
      <c r="I245" s="32"/>
      <c r="J245" s="32"/>
      <c r="K245" s="32"/>
      <c r="L245" s="32"/>
      <c r="M245" s="32"/>
      <c r="N245" s="18"/>
      <c r="O245" s="72"/>
      <c r="P245" s="184"/>
      <c r="Q245" s="189"/>
      <c r="R245" s="189"/>
      <c r="S245" s="196"/>
      <c r="T245" s="127"/>
      <c r="U245" s="66"/>
      <c r="V245" s="127"/>
      <c r="W245" s="66"/>
      <c r="X245" s="189"/>
      <c r="Y245" s="189"/>
      <c r="Z245" s="189"/>
    </row>
    <row r="246" spans="1:26" s="51" customFormat="1" ht="15.75" hidden="1">
      <c r="A246" s="41" t="s">
        <v>74</v>
      </c>
      <c r="B246" s="22" t="s">
        <v>55</v>
      </c>
      <c r="C246" s="32" t="s">
        <v>76</v>
      </c>
      <c r="D246" s="107"/>
      <c r="E246" s="32"/>
      <c r="F246" s="32"/>
      <c r="G246" s="32"/>
      <c r="H246" s="32"/>
      <c r="I246" s="32"/>
      <c r="J246" s="32"/>
      <c r="K246" s="32"/>
      <c r="L246" s="32"/>
      <c r="M246" s="32"/>
      <c r="N246" s="18"/>
      <c r="O246" s="72"/>
      <c r="P246" s="184"/>
      <c r="Q246" s="189"/>
      <c r="R246" s="189"/>
      <c r="S246" s="196"/>
      <c r="T246" s="127"/>
      <c r="U246" s="66"/>
      <c r="V246" s="127"/>
      <c r="W246" s="66"/>
      <c r="X246" s="189"/>
      <c r="Y246" s="189"/>
      <c r="Z246" s="189"/>
    </row>
    <row r="247" spans="1:26" s="52" customFormat="1" ht="18.75" hidden="1">
      <c r="A247" s="243" t="s">
        <v>49</v>
      </c>
      <c r="B247" s="244"/>
      <c r="C247" s="244"/>
      <c r="D247" s="99"/>
      <c r="E247" s="97"/>
      <c r="F247" s="97"/>
      <c r="G247" s="97"/>
      <c r="H247" s="97"/>
      <c r="I247" s="97"/>
      <c r="J247" s="97"/>
      <c r="K247" s="97"/>
      <c r="L247" s="97"/>
      <c r="M247" s="97"/>
      <c r="N247" s="26">
        <f>SUM(N241:N246)</f>
        <v>0</v>
      </c>
      <c r="O247" s="26"/>
      <c r="P247" s="223"/>
      <c r="Q247" s="181"/>
      <c r="R247" s="181"/>
      <c r="S247" s="178"/>
      <c r="T247" s="129"/>
      <c r="U247" s="68"/>
      <c r="V247" s="129"/>
      <c r="W247" s="68"/>
      <c r="X247" s="233"/>
      <c r="Y247" s="181"/>
      <c r="Z247" s="181"/>
    </row>
    <row r="248" spans="1:26" ht="19.5" customHeight="1">
      <c r="A248" s="250" t="s">
        <v>151</v>
      </c>
      <c r="B248" s="251"/>
      <c r="C248" s="252"/>
      <c r="D248" s="10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75"/>
      <c r="P248" s="190"/>
      <c r="Q248" s="190"/>
      <c r="R248" s="190"/>
      <c r="S248" s="197"/>
      <c r="T248" s="130"/>
      <c r="U248" s="69"/>
      <c r="V248" s="130"/>
      <c r="W248" s="69"/>
      <c r="X248" s="190"/>
      <c r="Y248" s="190"/>
      <c r="Z248" s="190"/>
    </row>
    <row r="249" spans="1:26" s="10" customFormat="1" ht="18.75" customHeight="1">
      <c r="A249" s="37" t="s">
        <v>135</v>
      </c>
      <c r="B249" s="8">
        <v>231</v>
      </c>
      <c r="C249" s="169" t="s">
        <v>136</v>
      </c>
      <c r="D249" s="56">
        <v>533</v>
      </c>
      <c r="E249" s="56">
        <v>435</v>
      </c>
      <c r="F249" s="18">
        <f>SUM(G249:L249)</f>
        <v>533</v>
      </c>
      <c r="G249" s="56"/>
      <c r="H249" s="56"/>
      <c r="I249" s="56"/>
      <c r="J249" s="56">
        <v>373</v>
      </c>
      <c r="K249" s="56"/>
      <c r="L249" s="56">
        <v>160</v>
      </c>
      <c r="M249" s="56"/>
      <c r="N249" s="18">
        <v>375</v>
      </c>
      <c r="O249" s="72">
        <f>SUM(P249:W249)</f>
        <v>17.700000000000003</v>
      </c>
      <c r="P249" s="184">
        <v>5.9</v>
      </c>
      <c r="Q249" s="180">
        <f>R249-P249</f>
        <v>0</v>
      </c>
      <c r="R249" s="180">
        <v>5.9</v>
      </c>
      <c r="S249" s="179">
        <v>0</v>
      </c>
      <c r="T249" s="117">
        <v>0</v>
      </c>
      <c r="U249" s="61">
        <f>SUM(R249+T249)</f>
        <v>5.9</v>
      </c>
      <c r="V249" s="117"/>
      <c r="W249" s="61"/>
      <c r="X249" s="189">
        <v>2.8</v>
      </c>
      <c r="Y249" s="180">
        <f>Z249-X249</f>
        <v>0</v>
      </c>
      <c r="Z249" s="180">
        <v>2.8</v>
      </c>
    </row>
    <row r="250" spans="1:26" s="28" customFormat="1" ht="18.75">
      <c r="A250" s="243" t="s">
        <v>137</v>
      </c>
      <c r="B250" s="244"/>
      <c r="C250" s="244"/>
      <c r="D250" s="100">
        <f>SUM(D249)</f>
        <v>533</v>
      </c>
      <c r="E250" s="100">
        <f aca="true" t="shared" si="110" ref="E250:M250">SUM(E249)</f>
        <v>435</v>
      </c>
      <c r="F250" s="100">
        <f t="shared" si="110"/>
        <v>533</v>
      </c>
      <c r="G250" s="100">
        <f t="shared" si="110"/>
        <v>0</v>
      </c>
      <c r="H250" s="100">
        <f t="shared" si="110"/>
        <v>0</v>
      </c>
      <c r="I250" s="100">
        <f t="shared" si="110"/>
        <v>0</v>
      </c>
      <c r="J250" s="100">
        <f t="shared" si="110"/>
        <v>373</v>
      </c>
      <c r="K250" s="100">
        <f t="shared" si="110"/>
        <v>0</v>
      </c>
      <c r="L250" s="100">
        <f t="shared" si="110"/>
        <v>160</v>
      </c>
      <c r="M250" s="100">
        <f t="shared" si="110"/>
        <v>0</v>
      </c>
      <c r="N250" s="25">
        <f>SUM(N248:N249)</f>
        <v>375</v>
      </c>
      <c r="O250" s="25">
        <f aca="true" t="shared" si="111" ref="O250:W250">SUM(O248:O249)</f>
        <v>17.700000000000003</v>
      </c>
      <c r="P250" s="181">
        <f t="shared" si="111"/>
        <v>5.9</v>
      </c>
      <c r="Q250" s="181">
        <f>SUM(Q248:Q249)</f>
        <v>0</v>
      </c>
      <c r="R250" s="181">
        <f>SUM(R248:R249)</f>
        <v>5.9</v>
      </c>
      <c r="S250" s="178">
        <f>SUM(S248:S249)</f>
        <v>0</v>
      </c>
      <c r="T250" s="122">
        <f>SUM(T248:T249)</f>
        <v>0</v>
      </c>
      <c r="U250" s="83">
        <f>SUM(U248:U249)</f>
        <v>5.9</v>
      </c>
      <c r="V250" s="122">
        <f t="shared" si="111"/>
        <v>0</v>
      </c>
      <c r="W250" s="83">
        <f t="shared" si="111"/>
        <v>0</v>
      </c>
      <c r="X250" s="181">
        <f>SUM(X248:X249)</f>
        <v>2.8</v>
      </c>
      <c r="Y250" s="181">
        <f>SUM(Y248:Y249)</f>
        <v>0</v>
      </c>
      <c r="Z250" s="181">
        <f>SUM(Z248:Z249)</f>
        <v>2.8</v>
      </c>
    </row>
    <row r="251" spans="1:26" s="27" customFormat="1" ht="22.5" customHeight="1">
      <c r="A251" s="42"/>
      <c r="B251" s="30"/>
      <c r="C251" s="29" t="s">
        <v>40</v>
      </c>
      <c r="D251" s="31">
        <f aca="true" t="shared" si="112" ref="D251:N251">SUM(D96,D112,D180,D193,D239,D247,D250,D138,D124,D215,D185,D221)</f>
        <v>6589</v>
      </c>
      <c r="E251" s="31">
        <f t="shared" si="112"/>
        <v>4477</v>
      </c>
      <c r="F251" s="31">
        <f t="shared" si="112"/>
        <v>6165</v>
      </c>
      <c r="G251" s="31">
        <f t="shared" si="112"/>
        <v>947</v>
      </c>
      <c r="H251" s="31">
        <f t="shared" si="112"/>
        <v>2122</v>
      </c>
      <c r="I251" s="31">
        <f t="shared" si="112"/>
        <v>1759</v>
      </c>
      <c r="J251" s="31">
        <f t="shared" si="112"/>
        <v>518</v>
      </c>
      <c r="K251" s="31">
        <f t="shared" si="112"/>
        <v>192</v>
      </c>
      <c r="L251" s="31">
        <f t="shared" si="112"/>
        <v>627</v>
      </c>
      <c r="M251" s="31">
        <f t="shared" si="112"/>
        <v>0</v>
      </c>
      <c r="N251" s="31" t="e">
        <f t="shared" si="112"/>
        <v>#REF!</v>
      </c>
      <c r="O251" s="25">
        <f>SUM(O96,O112,O180,O193,O239,O247,O250,O138,O124,O215,O185)</f>
        <v>39397.8</v>
      </c>
      <c r="P251" s="174">
        <f>P250+P239+P222+P215+P193+P180+P138+P124+P112+P96</f>
        <v>11402.4</v>
      </c>
      <c r="Q251" s="174">
        <f>Q250+Q239+Q222+Q215+Q193+Q180+Q138+Q124+Q112+Q96</f>
        <v>0</v>
      </c>
      <c r="R251" s="174">
        <f>R250+R239+R222+R215+R193+R180+R138+R124+R112+R96</f>
        <v>11402.4</v>
      </c>
      <c r="S251" s="174">
        <f>S250+S239+S222+S215+S193+S180+S138+S124+S112+S96</f>
        <v>8165.8</v>
      </c>
      <c r="T251" s="133">
        <f>SUM(T96,T112,T180,T193,T239,T247,T250,T138,T124,T215,T185,T221)</f>
        <v>3</v>
      </c>
      <c r="U251" s="89">
        <f>SUM(U96,U112,U180,U193,U239,U247,U250,U138,U124,U215,U185,U221)</f>
        <v>11356.399999999998</v>
      </c>
      <c r="V251" s="133">
        <f>SUM(V96,V112,V180,V193,V239,V247,V250,V138,V124,V215,V185)</f>
        <v>0</v>
      </c>
      <c r="W251" s="89">
        <f>SUM(W96,W112,W180,W193,W239,W247,W250,W138,W124,W215,W185)</f>
        <v>0</v>
      </c>
      <c r="X251" s="174">
        <f>X250+X239+X222+X215+X193+X180+X138+X124+X112+X96</f>
        <v>11115.300000000001</v>
      </c>
      <c r="Y251" s="174">
        <f>Y250+Y239+Y222+Y215+Y193+Y180+Y138+Y124+Y112+Y96</f>
        <v>0</v>
      </c>
      <c r="Z251" s="174">
        <f>Z250+Z239+Z222+Z215+Z193+Z180+Z138+Z124+Z112+Z96</f>
        <v>11115.300000000001</v>
      </c>
    </row>
    <row r="252" spans="1:26" s="10" customFormat="1" ht="17.25" customHeight="1">
      <c r="A252" s="43"/>
      <c r="B252" s="8">
        <v>211</v>
      </c>
      <c r="C252" s="56" t="s">
        <v>1</v>
      </c>
      <c r="D252" s="101">
        <f aca="true" t="shared" si="113" ref="D252:M252">SUM(D9,D99,D196)</f>
        <v>2992</v>
      </c>
      <c r="E252" s="101">
        <f t="shared" si="113"/>
        <v>2509</v>
      </c>
      <c r="F252" s="101">
        <f t="shared" si="113"/>
        <v>3269</v>
      </c>
      <c r="G252" s="101">
        <f t="shared" si="113"/>
        <v>0</v>
      </c>
      <c r="H252" s="101">
        <f t="shared" si="113"/>
        <v>1611</v>
      </c>
      <c r="I252" s="101">
        <f t="shared" si="113"/>
        <v>1516</v>
      </c>
      <c r="J252" s="101">
        <f t="shared" si="113"/>
        <v>0</v>
      </c>
      <c r="K252" s="101">
        <f t="shared" si="113"/>
        <v>142</v>
      </c>
      <c r="L252" s="101">
        <f t="shared" si="113"/>
        <v>0</v>
      </c>
      <c r="M252" s="101">
        <f t="shared" si="113"/>
        <v>0</v>
      </c>
      <c r="N252" s="18">
        <f>SUM(N28,N34,N50,N99,N196,N225,N73)</f>
        <v>4926</v>
      </c>
      <c r="O252" s="72">
        <f>SUM(O28,O34,O50,O99,O196,O225,O73)</f>
        <v>25223.9</v>
      </c>
      <c r="P252" s="201">
        <f>SUM(P28,P34,P50,P99,P196,P225,P73,P126)+P212</f>
        <v>6225.2</v>
      </c>
      <c r="Q252" s="179">
        <f>R252-P252</f>
        <v>756</v>
      </c>
      <c r="R252" s="201">
        <f>SUM(R28,R34,R50,R99,R196,R225,R73,R126)+R212</f>
        <v>6981.2</v>
      </c>
      <c r="S252" s="179">
        <f>SUM(S28,S34,S50,S99,S196,S225,S73,S126)+S212</f>
        <v>4564.6</v>
      </c>
      <c r="T252" s="18">
        <f>SUM(T28,T34,T50,T99,T196,T225,T73,T126,T51)</f>
        <v>0</v>
      </c>
      <c r="U252" s="161">
        <f>SUM(U28,U34,U50,U99,U196,U225,U73,U126,U51)</f>
        <v>6981.2</v>
      </c>
      <c r="V252" s="115">
        <f>SUM(V28,V34,V50,V99,V196,V225,V73)</f>
        <v>0</v>
      </c>
      <c r="W252" s="80">
        <f>SUM(W28,W34,W50,W99,W196,W225,W73)</f>
        <v>0</v>
      </c>
      <c r="X252" s="196">
        <f>SUM(X28,X34,X50,X99,X196,X225,X73,X126)+X212</f>
        <v>6191.1</v>
      </c>
      <c r="Y252" s="179">
        <f>Z252-X252</f>
        <v>751</v>
      </c>
      <c r="Z252" s="201">
        <f>SUM(Z28,Z34,Z50,Z99,Z196,Z225,Z73,Z126)+Z212</f>
        <v>6942.1</v>
      </c>
    </row>
    <row r="253" spans="1:26" s="10" customFormat="1" ht="15.75">
      <c r="A253" s="43"/>
      <c r="B253" s="8">
        <v>212</v>
      </c>
      <c r="C253" s="56" t="s">
        <v>2</v>
      </c>
      <c r="D253" s="101">
        <f aca="true" t="shared" si="114" ref="D253:M253">SUM(D10,D100,D197)</f>
        <v>74</v>
      </c>
      <c r="E253" s="101">
        <f t="shared" si="114"/>
        <v>22</v>
      </c>
      <c r="F253" s="101">
        <f t="shared" si="114"/>
        <v>22</v>
      </c>
      <c r="G253" s="101">
        <f t="shared" si="114"/>
        <v>11</v>
      </c>
      <c r="H253" s="101">
        <f t="shared" si="114"/>
        <v>0</v>
      </c>
      <c r="I253" s="101">
        <f t="shared" si="114"/>
        <v>0</v>
      </c>
      <c r="J253" s="101">
        <f t="shared" si="114"/>
        <v>0</v>
      </c>
      <c r="K253" s="101">
        <f t="shared" si="114"/>
        <v>11</v>
      </c>
      <c r="L253" s="101">
        <f t="shared" si="114"/>
        <v>0</v>
      </c>
      <c r="M253" s="101">
        <f t="shared" si="114"/>
        <v>0</v>
      </c>
      <c r="N253" s="18">
        <f>SUM(N52,N100,N226,N197,N74,N35,N187)</f>
        <v>81</v>
      </c>
      <c r="O253" s="72">
        <f>SUM(O52,O100,O226,O197,O74,O35,O187)</f>
        <v>52.5</v>
      </c>
      <c r="P253" s="201">
        <f>SUM(P52,P100,P226,P197,P74,P35,P187)+P214+P29</f>
        <v>19.5</v>
      </c>
      <c r="Q253" s="179">
        <f aca="true" t="shared" si="115" ref="Q253:Q269">R253-P253</f>
        <v>0</v>
      </c>
      <c r="R253" s="179">
        <f>SUM(R52,R100,R226,R197,R74,R35,R187)+R214+R29</f>
        <v>19.5</v>
      </c>
      <c r="S253" s="179">
        <f>SUM(S52,S100,S226,S197,S74,S35,S187)+S214</f>
        <v>0</v>
      </c>
      <c r="T253" s="18">
        <f>SUM(T52,T100,T226,T197,T74,T35,T187)</f>
        <v>0</v>
      </c>
      <c r="U253" s="161">
        <f>SUM(U52,U100,U226,U197,U74,U35,U187)</f>
        <v>17.5</v>
      </c>
      <c r="V253" s="115">
        <f>SUM(V52,V100,V226,V197,V74,V35,V187)</f>
        <v>0</v>
      </c>
      <c r="W253" s="80">
        <f>SUM(W52,W100,W226,W197,W74,W35,W187)</f>
        <v>0</v>
      </c>
      <c r="X253" s="196">
        <f>SUM(X52,X100,X226,X197,X74,X35,X187)+X214</f>
        <v>6.5</v>
      </c>
      <c r="Y253" s="179">
        <f aca="true" t="shared" si="116" ref="Y253:Y269">Z253-X253</f>
        <v>0</v>
      </c>
      <c r="Z253" s="179">
        <f>SUM(Z52,Z100,Z226,Z197,Z74,Z35,Z187)+Z214</f>
        <v>6.5</v>
      </c>
    </row>
    <row r="254" spans="1:26" s="10" customFormat="1" ht="15.75">
      <c r="A254" s="43"/>
      <c r="B254" s="8">
        <v>213</v>
      </c>
      <c r="C254" s="56" t="s">
        <v>3</v>
      </c>
      <c r="D254" s="101">
        <f aca="true" t="shared" si="117" ref="D254:M254">SUM(D11,D101,D198)</f>
        <v>1321</v>
      </c>
      <c r="E254" s="101">
        <f t="shared" si="117"/>
        <v>502</v>
      </c>
      <c r="F254" s="101">
        <f t="shared" si="117"/>
        <v>790</v>
      </c>
      <c r="G254" s="101">
        <f t="shared" si="117"/>
        <v>0</v>
      </c>
      <c r="H254" s="101">
        <f t="shared" si="117"/>
        <v>511</v>
      </c>
      <c r="I254" s="101">
        <f t="shared" si="117"/>
        <v>243</v>
      </c>
      <c r="J254" s="101">
        <f t="shared" si="117"/>
        <v>0</v>
      </c>
      <c r="K254" s="101">
        <f t="shared" si="117"/>
        <v>36</v>
      </c>
      <c r="L254" s="101">
        <f t="shared" si="117"/>
        <v>0</v>
      </c>
      <c r="M254" s="101">
        <f t="shared" si="117"/>
        <v>0</v>
      </c>
      <c r="N254" s="18">
        <f>SUM(N30,N36,N53,N101,N198,N227,N75)</f>
        <v>1685</v>
      </c>
      <c r="O254" s="72">
        <f>SUM(O30,O36,O53,O101,O198,O227,O75)</f>
        <v>7605.4</v>
      </c>
      <c r="P254" s="201">
        <f>SUM(P30,P36,P53,P101,P198,P227,P75,P127)+P213</f>
        <v>2085.1</v>
      </c>
      <c r="Q254" s="179">
        <f t="shared" si="115"/>
        <v>0</v>
      </c>
      <c r="R254" s="179">
        <f>SUM(R30,R36,R53,R101,R198,R227,R75,R127)+R213</f>
        <v>2085.1</v>
      </c>
      <c r="S254" s="179">
        <f>SUM(S30,S36,S53,S101,S198,S227,S75,S127)+S213</f>
        <v>1406.2</v>
      </c>
      <c r="T254" s="18">
        <f>SUM(T30,T36,T53,T101,T198,T227,T75,T127,T54)</f>
        <v>1</v>
      </c>
      <c r="U254" s="161">
        <f>SUM(U30,U36,U53,U101,U198,U227,U75,U127,U54)</f>
        <v>2086.1</v>
      </c>
      <c r="V254" s="115">
        <f>SUM(V30,V36,V53,V101,V198,V227,V75)</f>
        <v>0</v>
      </c>
      <c r="W254" s="80">
        <f>SUM(W30,W36,W53,W101,W198,W227,W75)</f>
        <v>0</v>
      </c>
      <c r="X254" s="196">
        <f>SUM(X30,X36,X53,X101,X198,X227,X75,X127)+X213</f>
        <v>2047.7</v>
      </c>
      <c r="Y254" s="179">
        <f t="shared" si="116"/>
        <v>0</v>
      </c>
      <c r="Z254" s="179">
        <f>SUM(Z30,Z36,Z53,Z101,Z198,Z227,Z75,Z127)+Z213</f>
        <v>2047.7</v>
      </c>
    </row>
    <row r="255" spans="1:26" s="10" customFormat="1" ht="15.75">
      <c r="A255" s="43"/>
      <c r="B255" s="8">
        <v>221</v>
      </c>
      <c r="C255" s="56" t="s">
        <v>5</v>
      </c>
      <c r="D255" s="101">
        <f aca="true" t="shared" si="118" ref="D255:M255">SUM(D13,D103)</f>
        <v>31</v>
      </c>
      <c r="E255" s="101">
        <f t="shared" si="118"/>
        <v>20</v>
      </c>
      <c r="F255" s="101">
        <f t="shared" si="118"/>
        <v>27</v>
      </c>
      <c r="G255" s="101">
        <f t="shared" si="118"/>
        <v>27</v>
      </c>
      <c r="H255" s="101">
        <f t="shared" si="118"/>
        <v>0</v>
      </c>
      <c r="I255" s="101">
        <f t="shared" si="118"/>
        <v>0</v>
      </c>
      <c r="J255" s="101">
        <f t="shared" si="118"/>
        <v>0</v>
      </c>
      <c r="K255" s="101">
        <f t="shared" si="118"/>
        <v>0</v>
      </c>
      <c r="L255" s="101">
        <f t="shared" si="118"/>
        <v>0</v>
      </c>
      <c r="M255" s="101">
        <f t="shared" si="118"/>
        <v>0</v>
      </c>
      <c r="N255" s="18" t="e">
        <f>SUM(N103,N56,N200,N229,N77,#REF!)</f>
        <v>#REF!</v>
      </c>
      <c r="O255" s="72" t="e">
        <f>SUM(O103,O56,O200,O229,O77,#REF!)</f>
        <v>#REF!</v>
      </c>
      <c r="P255" s="184">
        <f aca="true" t="shared" si="119" ref="P255:U255">SUM(P200,P103,P56)</f>
        <v>72.8</v>
      </c>
      <c r="Q255" s="179">
        <f t="shared" si="115"/>
        <v>0</v>
      </c>
      <c r="R255" s="180">
        <f>SUM(R200,R103,R56)</f>
        <v>72.8</v>
      </c>
      <c r="S255" s="179">
        <f t="shared" si="119"/>
        <v>0</v>
      </c>
      <c r="T255" s="18">
        <f t="shared" si="119"/>
        <v>0</v>
      </c>
      <c r="U255" s="161">
        <f t="shared" si="119"/>
        <v>72.8</v>
      </c>
      <c r="V255" s="115" t="e">
        <f>SUM(V103,V56,V200,V229,V77,#REF!)</f>
        <v>#REF!</v>
      </c>
      <c r="W255" s="80" t="e">
        <f>SUM(W103,W56,W200,W229,W77,#REF!)</f>
        <v>#REF!</v>
      </c>
      <c r="X255" s="189">
        <f>SUM(X200,X103,X56)</f>
        <v>62.8</v>
      </c>
      <c r="Y255" s="179">
        <f t="shared" si="116"/>
        <v>0</v>
      </c>
      <c r="Z255" s="180">
        <f>SUM(Z200,Z103,Z56)</f>
        <v>62.8</v>
      </c>
    </row>
    <row r="256" spans="1:26" s="10" customFormat="1" ht="15.75">
      <c r="A256" s="43"/>
      <c r="B256" s="8">
        <v>222</v>
      </c>
      <c r="C256" s="56" t="s">
        <v>6</v>
      </c>
      <c r="D256" s="101">
        <f aca="true" t="shared" si="120" ref="D256:M256">SUM(D14,D104)</f>
        <v>9</v>
      </c>
      <c r="E256" s="101">
        <f t="shared" si="120"/>
        <v>2</v>
      </c>
      <c r="F256" s="101">
        <f t="shared" si="120"/>
        <v>3</v>
      </c>
      <c r="G256" s="101">
        <f t="shared" si="120"/>
        <v>3</v>
      </c>
      <c r="H256" s="101">
        <f t="shared" si="120"/>
        <v>0</v>
      </c>
      <c r="I256" s="101">
        <f t="shared" si="120"/>
        <v>0</v>
      </c>
      <c r="J256" s="101">
        <f t="shared" si="120"/>
        <v>0</v>
      </c>
      <c r="K256" s="101">
        <f t="shared" si="120"/>
        <v>0</v>
      </c>
      <c r="L256" s="101">
        <f t="shared" si="120"/>
        <v>0</v>
      </c>
      <c r="M256" s="101">
        <f t="shared" si="120"/>
        <v>0</v>
      </c>
      <c r="N256" s="18">
        <f>SUM(N57,N104,N230,N201,N37,N78,N188,N163,N172)</f>
        <v>15</v>
      </c>
      <c r="O256" s="72">
        <f>SUM(O104,O14)</f>
        <v>60</v>
      </c>
      <c r="P256" s="184">
        <f aca="true" t="shared" si="121" ref="P256:W256">SUM(P57,P104,P230,P201,P37,P78,P188,P163,P172)</f>
        <v>21</v>
      </c>
      <c r="Q256" s="179">
        <f t="shared" si="115"/>
        <v>0</v>
      </c>
      <c r="R256" s="180">
        <f>SUM(R57,R104,R230,R201,R37,R78,R188,R163,R172)</f>
        <v>21</v>
      </c>
      <c r="S256" s="179">
        <f t="shared" si="121"/>
        <v>0</v>
      </c>
      <c r="T256" s="18">
        <f t="shared" si="121"/>
        <v>0</v>
      </c>
      <c r="U256" s="161">
        <f t="shared" si="121"/>
        <v>21</v>
      </c>
      <c r="V256" s="115">
        <f t="shared" si="121"/>
        <v>0</v>
      </c>
      <c r="W256" s="80">
        <f t="shared" si="121"/>
        <v>0</v>
      </c>
      <c r="X256" s="189">
        <f>SUM(X57,X104,X230,X201,X37,X78,X188,X163,X172)</f>
        <v>30</v>
      </c>
      <c r="Y256" s="179">
        <f t="shared" si="116"/>
        <v>0</v>
      </c>
      <c r="Z256" s="180">
        <f>SUM(Z57,Z104,Z230,Z201,Z37,Z78,Z188,Z163,Z172)</f>
        <v>30</v>
      </c>
    </row>
    <row r="257" spans="1:26" s="10" customFormat="1" ht="15.75">
      <c r="A257" s="43"/>
      <c r="B257" s="8">
        <v>223</v>
      </c>
      <c r="C257" s="56" t="s">
        <v>7</v>
      </c>
      <c r="D257" s="101">
        <f aca="true" t="shared" si="122" ref="D257:M257">SUM(D15,D105,D202,D157)</f>
        <v>158</v>
      </c>
      <c r="E257" s="101">
        <f t="shared" si="122"/>
        <v>84</v>
      </c>
      <c r="F257" s="101">
        <f t="shared" si="122"/>
        <v>84</v>
      </c>
      <c r="G257" s="101">
        <f t="shared" si="122"/>
        <v>84</v>
      </c>
      <c r="H257" s="101">
        <f t="shared" si="122"/>
        <v>0</v>
      </c>
      <c r="I257" s="101">
        <f t="shared" si="122"/>
        <v>0</v>
      </c>
      <c r="J257" s="101">
        <f t="shared" si="122"/>
        <v>0</v>
      </c>
      <c r="K257" s="101">
        <f t="shared" si="122"/>
        <v>0</v>
      </c>
      <c r="L257" s="101">
        <f t="shared" si="122"/>
        <v>0</v>
      </c>
      <c r="M257" s="101">
        <f t="shared" si="122"/>
        <v>0</v>
      </c>
      <c r="N257" s="18">
        <f>SUM(N58,N105,N157,N202,N231,N79,N38)</f>
        <v>704</v>
      </c>
      <c r="O257" s="72">
        <f>SUM(O58,O105,O157,O202,O231,O79,O38)</f>
        <v>3638.3</v>
      </c>
      <c r="P257" s="184">
        <f aca="true" t="shared" si="123" ref="P257:U257">SUM(P58,P105,P157,P202,P231,P79,P38,P59,P173,P158)</f>
        <v>1118.7</v>
      </c>
      <c r="Q257" s="179">
        <f t="shared" si="115"/>
        <v>0</v>
      </c>
      <c r="R257" s="180">
        <f>SUM(R58,R105,R157,R202,R231,R79,R38,R59,R173,R158)</f>
        <v>1118.7</v>
      </c>
      <c r="S257" s="180">
        <f t="shared" si="123"/>
        <v>1084.2</v>
      </c>
      <c r="T257" s="18">
        <f t="shared" si="123"/>
        <v>-1</v>
      </c>
      <c r="U257" s="80">
        <f t="shared" si="123"/>
        <v>1117.7</v>
      </c>
      <c r="V257" s="115">
        <f>SUM(V58,V105,V157,V202,V231,V79,V38)</f>
        <v>0</v>
      </c>
      <c r="W257" s="80">
        <f>SUM(W58,W105,W157,W202,W231,W79,W38)</f>
        <v>0</v>
      </c>
      <c r="X257" s="189">
        <f>SUM(X58,X105,X157,X202,X231,X79,X38,X59,X173,X158)</f>
        <v>918.4</v>
      </c>
      <c r="Y257" s="179">
        <f t="shared" si="116"/>
        <v>0</v>
      </c>
      <c r="Z257" s="180">
        <f>SUM(Z58,Z105,Z157,Z202,Z231,Z79,Z38,Z59,Z173,Z158)</f>
        <v>918.4</v>
      </c>
    </row>
    <row r="258" spans="1:26" s="10" customFormat="1" ht="15.75">
      <c r="A258" s="43"/>
      <c r="B258" s="8">
        <v>224</v>
      </c>
      <c r="C258" s="56" t="s">
        <v>8</v>
      </c>
      <c r="D258" s="101">
        <f aca="true" t="shared" si="124" ref="D258:M258">SUM(D16,D106,D203)</f>
        <v>1</v>
      </c>
      <c r="E258" s="101">
        <f t="shared" si="124"/>
        <v>0</v>
      </c>
      <c r="F258" s="101">
        <f t="shared" si="124"/>
        <v>0</v>
      </c>
      <c r="G258" s="101">
        <f t="shared" si="124"/>
        <v>0</v>
      </c>
      <c r="H258" s="101">
        <f t="shared" si="124"/>
        <v>0</v>
      </c>
      <c r="I258" s="101">
        <f t="shared" si="124"/>
        <v>0</v>
      </c>
      <c r="J258" s="101">
        <f t="shared" si="124"/>
        <v>0</v>
      </c>
      <c r="K258" s="101">
        <f t="shared" si="124"/>
        <v>0</v>
      </c>
      <c r="L258" s="101">
        <f t="shared" si="124"/>
        <v>0</v>
      </c>
      <c r="M258" s="101">
        <f t="shared" si="124"/>
        <v>0</v>
      </c>
      <c r="N258" s="18">
        <f aca="true" t="shared" si="125" ref="N258:W258">SUM(N60,N232,N80,N39,N203,N106)</f>
        <v>0</v>
      </c>
      <c r="O258" s="72">
        <f t="shared" si="125"/>
        <v>0</v>
      </c>
      <c r="P258" s="184">
        <f t="shared" si="125"/>
        <v>0</v>
      </c>
      <c r="Q258" s="179">
        <f t="shared" si="115"/>
        <v>0</v>
      </c>
      <c r="R258" s="180">
        <f>SUM(R60,R232,R80,R39,R203,R106)</f>
        <v>0</v>
      </c>
      <c r="S258" s="179">
        <f t="shared" si="125"/>
        <v>0</v>
      </c>
      <c r="T258" s="115">
        <f t="shared" si="125"/>
        <v>0</v>
      </c>
      <c r="U258" s="80">
        <f t="shared" si="125"/>
        <v>0</v>
      </c>
      <c r="V258" s="115">
        <f t="shared" si="125"/>
        <v>0</v>
      </c>
      <c r="W258" s="80">
        <f t="shared" si="125"/>
        <v>0</v>
      </c>
      <c r="X258" s="189">
        <f>SUM(X60,X232,X80,X39,X203,X106)</f>
        <v>0</v>
      </c>
      <c r="Y258" s="179">
        <f t="shared" si="116"/>
        <v>0</v>
      </c>
      <c r="Z258" s="180">
        <f>SUM(Z60,Z232,Z80,Z39,Z203,Z106)</f>
        <v>0</v>
      </c>
    </row>
    <row r="259" spans="1:26" s="10" customFormat="1" ht="15.75">
      <c r="A259" s="43"/>
      <c r="B259" s="8">
        <v>225</v>
      </c>
      <c r="C259" s="56" t="s">
        <v>9</v>
      </c>
      <c r="D259" s="101" t="e">
        <f aca="true" t="shared" si="126" ref="D259:M259">SUM(D17,D142,D143,D148,D146,D159,D164,D169,D174,D204)</f>
        <v>#REF!</v>
      </c>
      <c r="E259" s="101" t="e">
        <f t="shared" si="126"/>
        <v>#REF!</v>
      </c>
      <c r="F259" s="101" t="e">
        <f t="shared" si="126"/>
        <v>#REF!</v>
      </c>
      <c r="G259" s="101" t="e">
        <f t="shared" si="126"/>
        <v>#REF!</v>
      </c>
      <c r="H259" s="101" t="e">
        <f t="shared" si="126"/>
        <v>#REF!</v>
      </c>
      <c r="I259" s="101" t="e">
        <f t="shared" si="126"/>
        <v>#REF!</v>
      </c>
      <c r="J259" s="101" t="e">
        <f t="shared" si="126"/>
        <v>#REF!</v>
      </c>
      <c r="K259" s="101" t="e">
        <f t="shared" si="126"/>
        <v>#REF!</v>
      </c>
      <c r="L259" s="101" t="e">
        <f t="shared" si="126"/>
        <v>#REF!</v>
      </c>
      <c r="M259" s="101" t="e">
        <f t="shared" si="126"/>
        <v>#REF!</v>
      </c>
      <c r="N259" s="18">
        <f>SUM(N164,N159,N148,N107,N204,N233,N81,N61,N40,N182,N116,N142:N143,N146,N167,N169,N174)</f>
        <v>1224</v>
      </c>
      <c r="O259" s="72">
        <f>SUM(O164,O159,O148,O107,O204,O233,O81,O61,O40,O182,O116,O142:O143,O146,O167,O169,O174)</f>
        <v>192</v>
      </c>
      <c r="P259" s="184">
        <f>SUM(P204,P174,P169,P164,P159,P146,P120,P116,P107,P61,P151,P130,P131,P142,P143,P129,P205,P62)+P233</f>
        <v>543</v>
      </c>
      <c r="Q259" s="179">
        <f t="shared" si="115"/>
        <v>-15</v>
      </c>
      <c r="R259" s="180">
        <f>SUM(R204,R174,R169,R164,R159,R146,R120,R116,R107,R61,R151,R130,R131,R142,R143,R129,R205,R62)+R233</f>
        <v>528</v>
      </c>
      <c r="S259" s="180">
        <f>SUM(S204,S174,S169,S164,S159,S146,S120,S116,S107,S61,S151,S130,S131,S142,S143,S129,S205,S62)</f>
        <v>0</v>
      </c>
      <c r="T259" s="18">
        <f>SUM(T204,T174,T169,T164,T159,T146,T120,T116,T107,T61,T151,T130,T131,T142,T143,T129,T205,T62)</f>
        <v>-116</v>
      </c>
      <c r="U259" s="80">
        <f>SUM(U204,U174,U169,U164,U159,U146,U120,U116,U107,U61,U151,U130,U131,U142,U143,U129,U205,U62)</f>
        <v>407</v>
      </c>
      <c r="V259" s="115">
        <f>SUM(V164,V159,V148,V107,V204,V233,V81,V61,V40,V182,V116,V142:V143,V146,V167,V169,V174)</f>
        <v>0</v>
      </c>
      <c r="W259" s="80">
        <f>SUM(W164,W159,W148,W107,W204,W233,W81,W61,W40,W182,W116,W142:W143,W146,W167,W169,W174)</f>
        <v>0</v>
      </c>
      <c r="X259" s="189">
        <f>SUM(X204,X174,X169,X164,X159,X146,X120,X116,X107,X61,X151,X130,X131,X142,X143,X129,X205,X62)+X233</f>
        <v>453</v>
      </c>
      <c r="Y259" s="179">
        <f t="shared" si="116"/>
        <v>-5</v>
      </c>
      <c r="Z259" s="180">
        <f>SUM(Z204,Z174,Z169,Z164,Z159,Z146,Z120,Z116,Z107,Z61,Z151,Z130,Z131,Z142,Z143,Z129,Z205,Z62)+Z233</f>
        <v>448</v>
      </c>
    </row>
    <row r="260" spans="1:26" s="10" customFormat="1" ht="15.75">
      <c r="A260" s="43"/>
      <c r="B260" s="8">
        <v>226</v>
      </c>
      <c r="C260" s="56" t="s">
        <v>10</v>
      </c>
      <c r="D260" s="101" t="e">
        <f>SUM(D18,D108,D117,#REF!,D149,D170,D175,D206,D218)</f>
        <v>#REF!</v>
      </c>
      <c r="E260" s="101" t="e">
        <f>SUM(E18,E108,E117,#REF!,E149,E170,E175,E206,E218)</f>
        <v>#REF!</v>
      </c>
      <c r="F260" s="101" t="e">
        <f>SUM(F18,F108,F117,#REF!,F149,F170,F175,F206,F218)</f>
        <v>#REF!</v>
      </c>
      <c r="G260" s="101" t="e">
        <f>SUM(G18,G108,G117,#REF!,G149,G170,G175,G206,G218)</f>
        <v>#REF!</v>
      </c>
      <c r="H260" s="101" t="e">
        <f>SUM(H18,H108,H117,#REF!,H149,H170,H175,H206,H218)</f>
        <v>#REF!</v>
      </c>
      <c r="I260" s="101" t="e">
        <f>SUM(I18,I108,I117,#REF!,I149,I170,I175,I206,I218)</f>
        <v>#REF!</v>
      </c>
      <c r="J260" s="101" t="e">
        <f>SUM(J18,J108,J117,#REF!,J149,J170,J175,J206,J218)</f>
        <v>#REF!</v>
      </c>
      <c r="K260" s="101" t="e">
        <f>SUM(K18,K108,K117,#REF!,K149,K170,K175,K206,K218)</f>
        <v>#REF!</v>
      </c>
      <c r="L260" s="101" t="e">
        <f>SUM(L18,L108,L117,#REF!,L149,L170,L175,L206,L218)</f>
        <v>#REF!</v>
      </c>
      <c r="M260" s="101" t="e">
        <f>SUM(M18,M108,M117,#REF!,M149,M170,M175,M206,M218)</f>
        <v>#REF!</v>
      </c>
      <c r="N260" s="18" t="e">
        <f>SUM(N63,N108,N241,N234,N134,N114,N206,N93,N82,N41,N117,N189,N244,N183,#REF!,N147,N149,N160,N170,N175,N165,N218)</f>
        <v>#REF!</v>
      </c>
      <c r="O260" s="72" t="e">
        <f>SUM(O63,O108,O241,O234,O134,O114,O206,O93,O82,O41,O117,O189,O244,O183,#REF!,O147,O149,O160,O170,O175,O165)</f>
        <v>#REF!</v>
      </c>
      <c r="P260" s="184">
        <f>P63+P93+P108+P121+P133+P135+P144+P147+P160+P179+P189+P206+P218+P234</f>
        <v>116</v>
      </c>
      <c r="Q260" s="179">
        <f t="shared" si="115"/>
        <v>-5</v>
      </c>
      <c r="R260" s="180">
        <f>R63+R93+R108+R121+R133+R135+R144+R147+R160+R179+R189+R206+R218+R234</f>
        <v>111</v>
      </c>
      <c r="S260" s="184">
        <f>S63+S93+S108+S121+S133+S135+S144+S147+S160+S179+S189+S206+S218</f>
        <v>498.1</v>
      </c>
      <c r="T260" s="18">
        <f>SUM(T218,T206,T149,T121,T117,T108,T63,T175,T170,T165,T160,T93,T134,T189,T135,T179,T147)</f>
        <v>117</v>
      </c>
      <c r="U260" s="80">
        <f>SUM(U218,U206,U149,U121,U117,U108,U63,U175,U170,U165,U160,U93,U134,U189,U135,U179,U147)</f>
        <v>226</v>
      </c>
      <c r="V260" s="115" t="e">
        <f>SUM(V63,V108,V241,V234,V134,V114,V206,V93,V82,V41,V117,V189,V244,V183,#REF!,V147,V149,V160,V170,V175,V165)</f>
        <v>#REF!</v>
      </c>
      <c r="W260" s="80" t="e">
        <f>SUM(W63,W108,W241,W234,W134,W114,W206,W93,W82,W41,W117,W189,W244,W183,#REF!,W147,W149,W160,W170,W175,W165)</f>
        <v>#REF!</v>
      </c>
      <c r="X260" s="189">
        <f>X63+X93+X108+X121+X133+X135+X144+X147+X160+X179+X189+X206+X218+X234</f>
        <v>82</v>
      </c>
      <c r="Y260" s="179">
        <f t="shared" si="116"/>
        <v>-10</v>
      </c>
      <c r="Z260" s="180">
        <f>Z63+Z93+Z108+Z121+Z133+Z135+Z144+Z147+Z160+Z179+Z189+Z206+Z218+Z234</f>
        <v>72</v>
      </c>
    </row>
    <row r="261" spans="1:26" s="10" customFormat="1" ht="15.75">
      <c r="A261" s="43"/>
      <c r="B261" s="8">
        <v>231</v>
      </c>
      <c r="C261" s="56" t="s">
        <v>11</v>
      </c>
      <c r="D261" s="56">
        <v>0</v>
      </c>
      <c r="E261" s="56">
        <v>0</v>
      </c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56">
        <v>0</v>
      </c>
      <c r="L261" s="56">
        <v>0</v>
      </c>
      <c r="M261" s="56">
        <v>0</v>
      </c>
      <c r="N261" s="18">
        <f>SUM(N91)</f>
        <v>0</v>
      </c>
      <c r="O261" s="72">
        <f>SUM(O91)</f>
        <v>0</v>
      </c>
      <c r="P261" s="184">
        <f>P249</f>
        <v>5.9</v>
      </c>
      <c r="Q261" s="179">
        <f t="shared" si="115"/>
        <v>0</v>
      </c>
      <c r="R261" s="180">
        <f>R249</f>
        <v>5.9</v>
      </c>
      <c r="S261" s="179">
        <f>SUM(S91)</f>
        <v>0</v>
      </c>
      <c r="T261" s="115">
        <f>SUM(T91)</f>
        <v>0</v>
      </c>
      <c r="U261" s="80">
        <f>SUM(U91)</f>
        <v>0</v>
      </c>
      <c r="V261" s="115">
        <f>SUM(V91)</f>
        <v>0</v>
      </c>
      <c r="W261" s="80">
        <f>SUM(W91)</f>
        <v>0</v>
      </c>
      <c r="X261" s="189">
        <f>X249</f>
        <v>2.8</v>
      </c>
      <c r="Y261" s="179">
        <f t="shared" si="116"/>
        <v>0</v>
      </c>
      <c r="Z261" s="180">
        <f>Z249</f>
        <v>2.8</v>
      </c>
    </row>
    <row r="262" spans="1:26" s="10" customFormat="1" ht="15.75" customHeight="1">
      <c r="A262" s="43"/>
      <c r="B262" s="8">
        <v>241</v>
      </c>
      <c r="C262" s="56" t="s">
        <v>73</v>
      </c>
      <c r="D262" s="56">
        <v>0</v>
      </c>
      <c r="E262" s="56">
        <v>0</v>
      </c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56">
        <v>0</v>
      </c>
      <c r="L262" s="56">
        <v>0</v>
      </c>
      <c r="M262" s="56">
        <v>0</v>
      </c>
      <c r="N262" s="18">
        <f>SUM(N126)</f>
        <v>0</v>
      </c>
      <c r="O262" s="72">
        <f>SUM(O126)</f>
        <v>0</v>
      </c>
      <c r="P262" s="184">
        <v>0</v>
      </c>
      <c r="Q262" s="179">
        <f t="shared" si="115"/>
        <v>0</v>
      </c>
      <c r="R262" s="180">
        <v>0</v>
      </c>
      <c r="S262" s="179">
        <v>0</v>
      </c>
      <c r="T262" s="115">
        <v>0</v>
      </c>
      <c r="U262" s="80">
        <v>0</v>
      </c>
      <c r="V262" s="115">
        <f>SUM(V126)</f>
        <v>0</v>
      </c>
      <c r="W262" s="80">
        <f>SUM(W126)</f>
        <v>0</v>
      </c>
      <c r="X262" s="189">
        <v>0</v>
      </c>
      <c r="Y262" s="179">
        <f t="shared" si="116"/>
        <v>0</v>
      </c>
      <c r="Z262" s="180">
        <v>0</v>
      </c>
    </row>
    <row r="263" spans="1:26" s="10" customFormat="1" ht="45.75" customHeight="1">
      <c r="A263" s="43"/>
      <c r="B263" s="8">
        <v>242</v>
      </c>
      <c r="C263" s="56" t="s">
        <v>59</v>
      </c>
      <c r="D263" s="56">
        <f aca="true" t="shared" si="127" ref="D263:M263">SUM(D141,D155)</f>
        <v>173</v>
      </c>
      <c r="E263" s="56">
        <f t="shared" si="127"/>
        <v>0</v>
      </c>
      <c r="F263" s="56">
        <f t="shared" si="127"/>
        <v>154</v>
      </c>
      <c r="G263" s="56">
        <f t="shared" si="127"/>
        <v>0</v>
      </c>
      <c r="H263" s="56">
        <f t="shared" si="127"/>
        <v>0</v>
      </c>
      <c r="I263" s="56">
        <f t="shared" si="127"/>
        <v>0</v>
      </c>
      <c r="J263" s="56">
        <f t="shared" si="127"/>
        <v>145</v>
      </c>
      <c r="K263" s="56">
        <f t="shared" si="127"/>
        <v>0</v>
      </c>
      <c r="L263" s="56">
        <f t="shared" si="127"/>
        <v>9</v>
      </c>
      <c r="M263" s="56">
        <f t="shared" si="127"/>
        <v>0</v>
      </c>
      <c r="N263" s="18">
        <f aca="true" t="shared" si="128" ref="N263:W263">SUM(N155,N141)</f>
        <v>0</v>
      </c>
      <c r="O263" s="72">
        <f t="shared" si="128"/>
        <v>0</v>
      </c>
      <c r="P263" s="184">
        <f t="shared" si="128"/>
        <v>0</v>
      </c>
      <c r="Q263" s="179">
        <f t="shared" si="115"/>
        <v>0</v>
      </c>
      <c r="R263" s="180">
        <f>SUM(R155,R141)</f>
        <v>0</v>
      </c>
      <c r="S263" s="180">
        <f t="shared" si="128"/>
        <v>0</v>
      </c>
      <c r="T263" s="18">
        <f t="shared" si="128"/>
        <v>0</v>
      </c>
      <c r="U263" s="80">
        <f t="shared" si="128"/>
        <v>0</v>
      </c>
      <c r="V263" s="115">
        <f t="shared" si="128"/>
        <v>0</v>
      </c>
      <c r="W263" s="80">
        <f t="shared" si="128"/>
        <v>0</v>
      </c>
      <c r="X263" s="189">
        <f>SUM(X155,X141)</f>
        <v>0</v>
      </c>
      <c r="Y263" s="179">
        <f t="shared" si="116"/>
        <v>0</v>
      </c>
      <c r="Z263" s="180">
        <f>SUM(Z155,Z141)</f>
        <v>0</v>
      </c>
    </row>
    <row r="264" spans="1:26" s="10" customFormat="1" ht="19.5" customHeight="1">
      <c r="A264" s="43"/>
      <c r="B264" s="8">
        <v>251</v>
      </c>
      <c r="C264" s="56" t="s">
        <v>41</v>
      </c>
      <c r="D264" s="56">
        <f>SUM(D249)</f>
        <v>533</v>
      </c>
      <c r="E264" s="56">
        <f aca="true" t="shared" si="129" ref="E264:M264">SUM(E249)</f>
        <v>435</v>
      </c>
      <c r="F264" s="56">
        <f t="shared" si="129"/>
        <v>533</v>
      </c>
      <c r="G264" s="56">
        <f t="shared" si="129"/>
        <v>0</v>
      </c>
      <c r="H264" s="56">
        <f t="shared" si="129"/>
        <v>0</v>
      </c>
      <c r="I264" s="56">
        <f t="shared" si="129"/>
        <v>0</v>
      </c>
      <c r="J264" s="56">
        <f t="shared" si="129"/>
        <v>373</v>
      </c>
      <c r="K264" s="56">
        <f t="shared" si="129"/>
        <v>0</v>
      </c>
      <c r="L264" s="56">
        <f t="shared" si="129"/>
        <v>160</v>
      </c>
      <c r="M264" s="56">
        <f t="shared" si="129"/>
        <v>0</v>
      </c>
      <c r="N264" s="18">
        <f>SUM(N249)</f>
        <v>375</v>
      </c>
      <c r="O264" s="72">
        <f>SUM(O249)</f>
        <v>17.700000000000003</v>
      </c>
      <c r="P264" s="201">
        <f>P153+P137+P136+P84+P64</f>
        <v>736</v>
      </c>
      <c r="Q264" s="179">
        <f t="shared" si="115"/>
        <v>-736</v>
      </c>
      <c r="R264" s="179">
        <f>R153+R137+R136+R84+R64</f>
        <v>0</v>
      </c>
      <c r="S264" s="179">
        <f>SUM(S249,S84,S64,S136,S137,S152)+S153</f>
        <v>600.1</v>
      </c>
      <c r="T264" s="115">
        <f>SUM(T249,T84,T64,T136,T137,T152)</f>
        <v>2</v>
      </c>
      <c r="U264" s="161">
        <f>SUM(U249,U84,U64,U136,U137,U152)</f>
        <v>7.9</v>
      </c>
      <c r="V264" s="115">
        <f>SUM(V249)</f>
        <v>0</v>
      </c>
      <c r="W264" s="80">
        <f>SUM(W249)</f>
        <v>0</v>
      </c>
      <c r="X264" s="196">
        <f>X153+X137+X136+X84+X64</f>
        <v>736</v>
      </c>
      <c r="Y264" s="179">
        <f t="shared" si="116"/>
        <v>-736</v>
      </c>
      <c r="Z264" s="179">
        <f>Z153+Z137+Z136+Z84+Z64</f>
        <v>0</v>
      </c>
    </row>
    <row r="265" spans="1:26" s="10" customFormat="1" ht="23.25" customHeight="1">
      <c r="A265" s="43"/>
      <c r="B265" s="8">
        <v>262</v>
      </c>
      <c r="C265" s="56" t="s">
        <v>35</v>
      </c>
      <c r="D265" s="56">
        <v>0</v>
      </c>
      <c r="E265" s="56">
        <v>0</v>
      </c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56">
        <v>0</v>
      </c>
      <c r="L265" s="56">
        <v>0</v>
      </c>
      <c r="M265" s="56">
        <v>0</v>
      </c>
      <c r="N265" s="18">
        <f>SUM(N65,N83,N42)</f>
        <v>0</v>
      </c>
      <c r="O265" s="72">
        <f aca="true" t="shared" si="130" ref="O265:W265">SUM(O65,O83,O42)</f>
        <v>0</v>
      </c>
      <c r="P265" s="184">
        <f t="shared" si="130"/>
        <v>0</v>
      </c>
      <c r="Q265" s="179">
        <f t="shared" si="115"/>
        <v>0</v>
      </c>
      <c r="R265" s="180">
        <f>SUM(R65,R83,R42)</f>
        <v>0</v>
      </c>
      <c r="S265" s="179">
        <f>SUM(S65,S83,S42)</f>
        <v>0</v>
      </c>
      <c r="T265" s="115">
        <f>SUM(T65,T83,T42)</f>
        <v>0</v>
      </c>
      <c r="U265" s="80">
        <f>SUM(U65,U83,U42)</f>
        <v>0</v>
      </c>
      <c r="V265" s="115">
        <f t="shared" si="130"/>
        <v>0</v>
      </c>
      <c r="W265" s="80">
        <f t="shared" si="130"/>
        <v>0</v>
      </c>
      <c r="X265" s="189">
        <f>SUM(X65,X83,X42)</f>
        <v>0</v>
      </c>
      <c r="Y265" s="179">
        <f t="shared" si="116"/>
        <v>0</v>
      </c>
      <c r="Z265" s="180">
        <f>SUM(Z65,Z83,Z42)</f>
        <v>0</v>
      </c>
    </row>
    <row r="266" spans="1:26" s="10" customFormat="1" ht="31.5" customHeight="1">
      <c r="A266" s="43"/>
      <c r="B266" s="8">
        <v>263</v>
      </c>
      <c r="C266" s="56" t="s">
        <v>116</v>
      </c>
      <c r="D266" s="56">
        <v>0</v>
      </c>
      <c r="E266" s="56">
        <v>0</v>
      </c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56">
        <v>0</v>
      </c>
      <c r="L266" s="56">
        <v>0</v>
      </c>
      <c r="M266" s="56">
        <v>0</v>
      </c>
      <c r="N266" s="18">
        <f>SUM(N66,N84,N43)</f>
        <v>0</v>
      </c>
      <c r="O266" s="72">
        <f>SUM(O66,O84,O43)</f>
        <v>0</v>
      </c>
      <c r="P266" s="184">
        <v>0</v>
      </c>
      <c r="Q266" s="179">
        <f t="shared" si="115"/>
        <v>0</v>
      </c>
      <c r="R266" s="180">
        <v>0</v>
      </c>
      <c r="S266" s="180">
        <f>SUM(S217)</f>
        <v>0</v>
      </c>
      <c r="T266" s="18">
        <f>SUM(T217)</f>
        <v>0</v>
      </c>
      <c r="U266" s="80">
        <f>SUM(U217)</f>
        <v>0</v>
      </c>
      <c r="V266" s="115">
        <f>SUM(V66,V84,V43)</f>
        <v>0</v>
      </c>
      <c r="W266" s="18">
        <f>SUM(W66,W84,W43)</f>
        <v>0</v>
      </c>
      <c r="X266" s="189">
        <v>0</v>
      </c>
      <c r="Y266" s="179">
        <f t="shared" si="116"/>
        <v>0</v>
      </c>
      <c r="Z266" s="180">
        <v>0</v>
      </c>
    </row>
    <row r="267" spans="1:26" s="10" customFormat="1" ht="15.75">
      <c r="A267" s="43"/>
      <c r="B267" s="8">
        <v>290</v>
      </c>
      <c r="C267" s="56" t="s">
        <v>12</v>
      </c>
      <c r="D267" s="101">
        <f aca="true" t="shared" si="131" ref="D267:M267">SUM(D23,D176,D207,D235)</f>
        <v>78</v>
      </c>
      <c r="E267" s="101">
        <f t="shared" si="131"/>
        <v>2</v>
      </c>
      <c r="F267" s="101">
        <f t="shared" si="131"/>
        <v>2</v>
      </c>
      <c r="G267" s="101">
        <f t="shared" si="131"/>
        <v>2</v>
      </c>
      <c r="H267" s="101">
        <f t="shared" si="131"/>
        <v>0</v>
      </c>
      <c r="I267" s="101">
        <f t="shared" si="131"/>
        <v>0</v>
      </c>
      <c r="J267" s="101">
        <f t="shared" si="131"/>
        <v>0</v>
      </c>
      <c r="K267" s="101">
        <f t="shared" si="131"/>
        <v>0</v>
      </c>
      <c r="L267" s="101">
        <f t="shared" si="131"/>
        <v>0</v>
      </c>
      <c r="M267" s="101">
        <f t="shared" si="131"/>
        <v>0</v>
      </c>
      <c r="N267" s="18">
        <f>SUM(N67,N92,N95,N190,N242,N235,N44,N207,N85,N245,N90,N176)</f>
        <v>108</v>
      </c>
      <c r="O267" s="72">
        <f>SUM(O67,O92,O95,O190,O242,O235,O44,O207,O85,O245,O90,O176)</f>
        <v>127.7</v>
      </c>
      <c r="P267" s="184">
        <f>P44+P67+P92+P94+P176+P190+P207+P219+P235</f>
        <v>75</v>
      </c>
      <c r="Q267" s="179">
        <f t="shared" si="115"/>
        <v>0</v>
      </c>
      <c r="R267" s="184">
        <f>R44+R67+R92+R94+R176+R190+R207+R219+R235</f>
        <v>75</v>
      </c>
      <c r="S267" s="180">
        <f>SUM(S67,S92,S95,S190,S242,S235,S44,S207,S85,S245,S90,S176,S219,S31,)+S94-S95+S150</f>
        <v>12.6</v>
      </c>
      <c r="T267" s="115">
        <f>SUM(T67,T92,T95,T190,T242,T235,T44,T207,T85,T245,T90,T176,T219,T31)</f>
        <v>0</v>
      </c>
      <c r="U267" s="80">
        <f>SUM(U67,U92,U95,U190,U242,U235,U44,U207,U85,U245,U90,U176,U219,U31)</f>
        <v>58.7</v>
      </c>
      <c r="V267" s="115">
        <f>SUM(V67,V92,V95,V190,V242,V235,V44,V207,V85,V245,V90,V176)</f>
        <v>0</v>
      </c>
      <c r="W267" s="80">
        <f>SUM(W67,W92,W95,W190,W242,W235,W44,W207,W85,W245,W90,W176)</f>
        <v>0</v>
      </c>
      <c r="X267" s="189">
        <f>X44+X67+X92+X94+X176+X190+X207+X219+X235+X90</f>
        <v>391.2</v>
      </c>
      <c r="Y267" s="179">
        <f>Z267-X267</f>
        <v>0</v>
      </c>
      <c r="Z267" s="184">
        <f>Z44+Z67+Z92+Z94+Z176+Z190+Z207+Z219+Z235+Z90</f>
        <v>391.2</v>
      </c>
    </row>
    <row r="268" spans="1:26" s="10" customFormat="1" ht="15.75">
      <c r="A268" s="43"/>
      <c r="B268" s="8">
        <v>310</v>
      </c>
      <c r="C268" s="56" t="s">
        <v>14</v>
      </c>
      <c r="D268" s="101">
        <f aca="true" t="shared" si="132" ref="D268:M268">SUM(D25,D110,D152,D177,D209)</f>
        <v>77</v>
      </c>
      <c r="E268" s="101">
        <f t="shared" si="132"/>
        <v>77</v>
      </c>
      <c r="F268" s="101">
        <f t="shared" si="132"/>
        <v>77</v>
      </c>
      <c r="G268" s="101">
        <f t="shared" si="132"/>
        <v>77</v>
      </c>
      <c r="H268" s="101">
        <f t="shared" si="132"/>
        <v>0</v>
      </c>
      <c r="I268" s="101">
        <f t="shared" si="132"/>
        <v>0</v>
      </c>
      <c r="J268" s="101">
        <f t="shared" si="132"/>
        <v>0</v>
      </c>
      <c r="K268" s="101">
        <f t="shared" si="132"/>
        <v>0</v>
      </c>
      <c r="L268" s="101">
        <f t="shared" si="132"/>
        <v>0</v>
      </c>
      <c r="M268" s="101">
        <f t="shared" si="132"/>
        <v>0</v>
      </c>
      <c r="N268" s="18">
        <f>SUM(N69,N110,N161,N191,N237,N120,N209,N87,N46,N184,N152,N177,)</f>
        <v>88</v>
      </c>
      <c r="O268" s="72">
        <f>SUM(O69,O110,O161,O191,O237,O120,O209,O87,O46,O184,O152,O177)</f>
        <v>274</v>
      </c>
      <c r="P268" s="184">
        <f>P46+P69+P110+P114+P122+P134+P148+P161+P191+P209+P220+P237</f>
        <v>126.1</v>
      </c>
      <c r="Q268" s="179">
        <f t="shared" si="115"/>
        <v>0</v>
      </c>
      <c r="R268" s="201">
        <f>R46+R69+R110+R114+R122+R134+R148+R161+R191+R209+R220+R237</f>
        <v>126.1</v>
      </c>
      <c r="S268" s="179">
        <f>S46+S69+S87+S110+S114+S118+S122+S148+S161+S177+S209</f>
        <v>0</v>
      </c>
      <c r="T268" s="115">
        <f>SUM(T69,T110,T161,T191,T237,T209,T87,T46,T184,T177,T118,T122,T114,T148)</f>
        <v>0</v>
      </c>
      <c r="U268" s="161">
        <f>SUM(U69,U110,U161,U191,U237,U209,U87,U46,U184,U177,U118,U122,U114,U148)</f>
        <v>125.1</v>
      </c>
      <c r="V268" s="115">
        <f>SUM(V69,V110,V161,V191,V237,V120,V209,V87,V46,V184,V152,V177)</f>
        <v>0</v>
      </c>
      <c r="W268" s="80">
        <f>SUM(W69,W110,W161,W191,W237,W120,W209,W87,W46,W184,W152,W177)</f>
        <v>0</v>
      </c>
      <c r="X268" s="189">
        <f>X46+X69+X110+X114+X122+X134+X148+X161+X191+X209+X220+X237</f>
        <v>64</v>
      </c>
      <c r="Y268" s="179">
        <f t="shared" si="116"/>
        <v>0</v>
      </c>
      <c r="Z268" s="201">
        <f>Z46+Z69+Z110+Z114+Z122+Z134+Z148+Z161+Z191+Z209+Z220+Z237</f>
        <v>64</v>
      </c>
    </row>
    <row r="269" spans="1:26" s="10" customFormat="1" ht="18.75" customHeight="1">
      <c r="A269" s="43"/>
      <c r="B269" s="8">
        <v>340</v>
      </c>
      <c r="C269" s="56" t="s">
        <v>15</v>
      </c>
      <c r="D269" s="101">
        <f aca="true" t="shared" si="133" ref="D269:M269">SUM(D26,D111,D154,D171,D178,D210)</f>
        <v>625</v>
      </c>
      <c r="E269" s="101">
        <f t="shared" si="133"/>
        <v>549</v>
      </c>
      <c r="F269" s="101">
        <f t="shared" si="133"/>
        <v>599</v>
      </c>
      <c r="G269" s="101">
        <f t="shared" si="133"/>
        <v>138</v>
      </c>
      <c r="H269" s="101">
        <f t="shared" si="133"/>
        <v>0</v>
      </c>
      <c r="I269" s="101">
        <f t="shared" si="133"/>
        <v>0</v>
      </c>
      <c r="J269" s="101">
        <f t="shared" si="133"/>
        <v>0</v>
      </c>
      <c r="K269" s="101">
        <f t="shared" si="133"/>
        <v>3</v>
      </c>
      <c r="L269" s="101">
        <f t="shared" si="133"/>
        <v>458</v>
      </c>
      <c r="M269" s="101">
        <f t="shared" si="133"/>
        <v>0</v>
      </c>
      <c r="N269" s="18">
        <f>SUM(N70,N111,N162,N238,N192,N243,N121,N210,N88,N47,N246,N166,N168,N171,N178,N154)</f>
        <v>143</v>
      </c>
      <c r="O269" s="72">
        <f>SUM(O70,O111,O162,O238,O192,O243,O121,O210,O88,O47,O246,O166,O168,O171,O178)</f>
        <v>633.9</v>
      </c>
      <c r="P269" s="228">
        <f>P47+P70+P95+P111+P115+P123+P128+P132+P154+P162+P178+P210+P192+P221+P238+P150</f>
        <v>258.1</v>
      </c>
      <c r="Q269" s="179">
        <f t="shared" si="115"/>
        <v>0</v>
      </c>
      <c r="R269" s="180">
        <f>R47+R70+R95+R111+R115+R123+R128+R132+R154+R162+R178+R210+R192+R221+R238+R150</f>
        <v>258.1</v>
      </c>
      <c r="S269" s="180">
        <f>SUM(S70,S111,S162,S238,S192,S243,S210,S88,S47,S246,S166,S168,S171,S178,S154,S128,S123)+S132+S95+S115</f>
        <v>0</v>
      </c>
      <c r="T269" s="115">
        <f>SUM(T70,T111,T162,T238,T192,T243,T210,T88,T47,T246,T166,T168,T171,T178,T154,T128,T123)</f>
        <v>0</v>
      </c>
      <c r="U269" s="80">
        <f>SUM(U70,U111,U162,U238,U192,U243,U210,U88,U47,U246,U166,U168,U171,U178,U154,U128,U123)</f>
        <v>229.4</v>
      </c>
      <c r="V269" s="115">
        <f>SUM(V70,V111,V162,V238,V192,V243,V121,V210,V88,V47,V246,V166,V168,V171,V178)</f>
        <v>0</v>
      </c>
      <c r="W269" s="80">
        <f>SUM(W70,W111,W162,W238,W192,W243,W121,W210,W88,W47,W246,W166,W168,W171,W178)</f>
        <v>0</v>
      </c>
      <c r="X269" s="51">
        <f>X47+X70+X95+X111+X115+X123+X128+X132+X154+X162+X178+X210+X192+X221+X238+X150</f>
        <v>129.8</v>
      </c>
      <c r="Y269" s="179">
        <f t="shared" si="116"/>
        <v>0</v>
      </c>
      <c r="Z269" s="180">
        <f>Z47+Z70+Z95+Z111+Z115+Z123+Z128+Z132+Z154+Z162+Z178+Z210+Z192+Z221+Z238+Z150</f>
        <v>129.8</v>
      </c>
    </row>
    <row r="270" spans="1:26" s="27" customFormat="1" ht="19.5" customHeight="1" thickBot="1">
      <c r="A270" s="44"/>
      <c r="B270" s="45"/>
      <c r="C270" s="46" t="s">
        <v>43</v>
      </c>
      <c r="D270" s="47" t="e">
        <f>SUM(D252:D269)</f>
        <v>#REF!</v>
      </c>
      <c r="E270" s="47" t="e">
        <f aca="true" t="shared" si="134" ref="E270:M270">SUM(E252:E269)</f>
        <v>#REF!</v>
      </c>
      <c r="F270" s="47" t="e">
        <f t="shared" si="134"/>
        <v>#REF!</v>
      </c>
      <c r="G270" s="47" t="e">
        <f t="shared" si="134"/>
        <v>#REF!</v>
      </c>
      <c r="H270" s="47" t="e">
        <f t="shared" si="134"/>
        <v>#REF!</v>
      </c>
      <c r="I270" s="47" t="e">
        <f t="shared" si="134"/>
        <v>#REF!</v>
      </c>
      <c r="J270" s="47" t="e">
        <f t="shared" si="134"/>
        <v>#REF!</v>
      </c>
      <c r="K270" s="47" t="e">
        <f t="shared" si="134"/>
        <v>#REF!</v>
      </c>
      <c r="L270" s="47" t="e">
        <f t="shared" si="134"/>
        <v>#REF!</v>
      </c>
      <c r="M270" s="47" t="e">
        <f t="shared" si="134"/>
        <v>#REF!</v>
      </c>
      <c r="N270" s="47" t="e">
        <f aca="true" t="shared" si="135" ref="N270:W270">SUM(N252:N269)</f>
        <v>#REF!</v>
      </c>
      <c r="O270" s="77" t="e">
        <f t="shared" si="135"/>
        <v>#REF!</v>
      </c>
      <c r="P270" s="175">
        <f>P252+P253+P254+P255+P256+P257+P258+P259+P260+P261+P262+P263+P264+P265+P266+P267+P269+P268</f>
        <v>11402.4</v>
      </c>
      <c r="Q270" s="175">
        <f>SUM(Q252:Q269)</f>
        <v>0</v>
      </c>
      <c r="R270" s="175">
        <f>SUM(R252:R269)</f>
        <v>11402.4</v>
      </c>
      <c r="S270" s="175">
        <f>SUM(S252:S269)</f>
        <v>8165.800000000001</v>
      </c>
      <c r="T270" s="134">
        <f t="shared" si="135"/>
        <v>3</v>
      </c>
      <c r="U270" s="90">
        <f t="shared" si="135"/>
        <v>11350.4</v>
      </c>
      <c r="V270" s="134" t="e">
        <f t="shared" si="135"/>
        <v>#REF!</v>
      </c>
      <c r="W270" s="90" t="e">
        <f t="shared" si="135"/>
        <v>#REF!</v>
      </c>
      <c r="X270" s="175">
        <f>X252+X253+X254+X255+X256+X257+X258+X259+X260+X261+X262+X263+X264+X265+X266+X267+X269+X268</f>
        <v>11115.3</v>
      </c>
      <c r="Y270" s="175">
        <f>SUM(Y252:Y269)</f>
        <v>0</v>
      </c>
      <c r="Z270" s="175">
        <f>SUM(Z252:Z269)</f>
        <v>11115.3</v>
      </c>
    </row>
    <row r="271" spans="18:21" ht="12.75">
      <c r="R271" s="151"/>
      <c r="U271" s="151"/>
    </row>
    <row r="272" spans="4:21" ht="12.75">
      <c r="D272" s="1">
        <v>6363</v>
      </c>
      <c r="P272" s="229"/>
      <c r="Q272" s="53"/>
      <c r="R272" s="204"/>
      <c r="U272" s="151"/>
    </row>
    <row r="273" spans="17:21" ht="15.75">
      <c r="Q273" s="202"/>
      <c r="R273" s="204"/>
      <c r="U273" s="151"/>
    </row>
    <row r="274" spans="3:23" ht="12.75" customHeight="1" hidden="1">
      <c r="C274" s="1" t="s">
        <v>100</v>
      </c>
      <c r="G274" s="1">
        <v>856</v>
      </c>
      <c r="H274" s="1">
        <v>2409</v>
      </c>
      <c r="I274" s="1">
        <v>1759</v>
      </c>
      <c r="J274" s="1">
        <v>518</v>
      </c>
      <c r="K274" s="1">
        <v>194</v>
      </c>
      <c r="L274" s="1">
        <v>627</v>
      </c>
      <c r="O274" s="1">
        <f>SUM(P274:W274)</f>
        <v>11387.4</v>
      </c>
      <c r="Q274" s="203">
        <v>3201</v>
      </c>
      <c r="R274" s="204">
        <v>1989</v>
      </c>
      <c r="T274" s="1">
        <v>3201</v>
      </c>
      <c r="U274" s="151">
        <v>1989</v>
      </c>
      <c r="V274" s="1">
        <v>806</v>
      </c>
      <c r="W274" s="1">
        <v>201.4</v>
      </c>
    </row>
    <row r="275" spans="7:23" ht="12.75" customHeight="1" hidden="1">
      <c r="G275" s="96" t="e">
        <f aca="true" t="shared" si="136" ref="G275:L275">SUM(G274-G270)</f>
        <v>#REF!</v>
      </c>
      <c r="H275" s="96" t="e">
        <f t="shared" si="136"/>
        <v>#REF!</v>
      </c>
      <c r="I275" s="96" t="e">
        <f t="shared" si="136"/>
        <v>#REF!</v>
      </c>
      <c r="J275" s="96" t="e">
        <f t="shared" si="136"/>
        <v>#REF!</v>
      </c>
      <c r="K275" s="96" t="e">
        <f t="shared" si="136"/>
        <v>#REF!</v>
      </c>
      <c r="L275" s="96" t="e">
        <f t="shared" si="136"/>
        <v>#REF!</v>
      </c>
      <c r="P275" s="230"/>
      <c r="Q275" s="205">
        <f>SUM(Q274-Q270)</f>
        <v>3201</v>
      </c>
      <c r="R275" s="206">
        <f>SUM(R274-R270)</f>
        <v>-9413.4</v>
      </c>
      <c r="S275" s="96"/>
      <c r="T275" s="96">
        <f>SUM(T274-T270)</f>
        <v>3198</v>
      </c>
      <c r="U275" s="152">
        <f>SUM(U274-U270)</f>
        <v>-9361.4</v>
      </c>
      <c r="V275" s="96" t="e">
        <f>SUM(V274-V270)</f>
        <v>#REF!</v>
      </c>
      <c r="W275" s="96" t="e">
        <f>SUM(W274-W270)</f>
        <v>#REF!</v>
      </c>
    </row>
    <row r="276" spans="3:21" ht="12.75" customHeight="1" hidden="1">
      <c r="C276" s="1" t="s">
        <v>101</v>
      </c>
      <c r="Q276" s="203"/>
      <c r="R276" s="204"/>
      <c r="U276" s="151"/>
    </row>
    <row r="277" spans="17:21" ht="12.75">
      <c r="Q277" s="203"/>
      <c r="R277" s="207"/>
      <c r="U277" s="151"/>
    </row>
    <row r="278" spans="18:21" ht="12.75">
      <c r="R278" s="151"/>
      <c r="U278" s="151"/>
    </row>
    <row r="279" spans="18:21" ht="12.75">
      <c r="R279" s="151"/>
      <c r="U279" s="151"/>
    </row>
    <row r="280" spans="18:21" ht="12.75">
      <c r="R280" s="151"/>
      <c r="U280" s="151"/>
    </row>
    <row r="281" spans="18:21" ht="12.75">
      <c r="R281" s="151"/>
      <c r="U281" s="151"/>
    </row>
    <row r="282" spans="18:21" ht="12.75">
      <c r="R282" s="151"/>
      <c r="U282" s="151"/>
    </row>
    <row r="283" spans="18:21" ht="12.75">
      <c r="R283" s="151"/>
      <c r="U283" s="151"/>
    </row>
    <row r="284" spans="18:21" ht="12.75">
      <c r="R284" s="151"/>
      <c r="U284" s="151"/>
    </row>
    <row r="285" spans="18:21" ht="12.75">
      <c r="R285" s="151"/>
      <c r="U285" s="151"/>
    </row>
    <row r="286" spans="18:21" ht="12.75">
      <c r="R286" s="151"/>
      <c r="U286" s="151"/>
    </row>
    <row r="287" spans="18:21" ht="12.75">
      <c r="R287" s="151"/>
      <c r="U287" s="151"/>
    </row>
    <row r="288" spans="18:21" ht="12.75">
      <c r="R288" s="151"/>
      <c r="U288" s="151"/>
    </row>
    <row r="289" spans="18:21" ht="12.75">
      <c r="R289" s="151"/>
      <c r="U289" s="151"/>
    </row>
    <row r="290" ht="12.75">
      <c r="R290" s="151"/>
    </row>
    <row r="291" ht="12.75">
      <c r="R291" s="151"/>
    </row>
    <row r="292" ht="12.75">
      <c r="R292" s="151"/>
    </row>
    <row r="293" ht="12.75">
      <c r="R293" s="151"/>
    </row>
    <row r="294" ht="12.75">
      <c r="R294" s="151"/>
    </row>
    <row r="295" ht="12.75">
      <c r="R295" s="151"/>
    </row>
    <row r="296" ht="12.75">
      <c r="R296" s="151"/>
    </row>
    <row r="297" ht="12.75">
      <c r="R297" s="151"/>
    </row>
    <row r="298" ht="12.75">
      <c r="R298" s="151"/>
    </row>
    <row r="299" ht="12.75">
      <c r="R299" s="151"/>
    </row>
    <row r="300" ht="12.75">
      <c r="R300" s="151"/>
    </row>
    <row r="301" ht="12.75">
      <c r="R301" s="151"/>
    </row>
    <row r="302" ht="12.75">
      <c r="R302" s="151"/>
    </row>
    <row r="303" ht="12.75">
      <c r="R303" s="151"/>
    </row>
    <row r="304" ht="12.75">
      <c r="R304" s="151"/>
    </row>
    <row r="305" ht="12.75">
      <c r="R305" s="151"/>
    </row>
    <row r="306" ht="12.75">
      <c r="R306" s="151"/>
    </row>
    <row r="307" ht="12.75">
      <c r="R307" s="151"/>
    </row>
    <row r="308" ht="12.75">
      <c r="R308" s="151"/>
    </row>
    <row r="309" ht="12.75">
      <c r="R309" s="151"/>
    </row>
    <row r="310" ht="12.75">
      <c r="R310" s="151"/>
    </row>
    <row r="311" ht="12.75">
      <c r="R311" s="151"/>
    </row>
    <row r="312" ht="12.75">
      <c r="R312" s="151"/>
    </row>
    <row r="313" ht="12.75">
      <c r="R313" s="151"/>
    </row>
    <row r="314" ht="12.75">
      <c r="R314" s="151"/>
    </row>
    <row r="315" ht="12.75">
      <c r="R315" s="151"/>
    </row>
    <row r="316" ht="12.75">
      <c r="R316" s="151"/>
    </row>
    <row r="317" ht="12.75">
      <c r="R317" s="151"/>
    </row>
    <row r="318" ht="12.75">
      <c r="R318" s="151"/>
    </row>
    <row r="319" ht="12.75">
      <c r="R319" s="151"/>
    </row>
    <row r="320" ht="12.75">
      <c r="R320" s="151"/>
    </row>
    <row r="321" ht="12.75">
      <c r="R321" s="151"/>
    </row>
    <row r="322" ht="12.75">
      <c r="R322" s="151"/>
    </row>
    <row r="323" ht="12.75">
      <c r="R323" s="151"/>
    </row>
    <row r="324" ht="12.75">
      <c r="R324" s="151"/>
    </row>
    <row r="325" ht="12.75">
      <c r="R325" s="151"/>
    </row>
    <row r="326" ht="12.75">
      <c r="R326" s="151"/>
    </row>
    <row r="327" ht="12.75">
      <c r="R327" s="151"/>
    </row>
    <row r="328" ht="12.75">
      <c r="R328" s="151"/>
    </row>
    <row r="329" ht="12.75">
      <c r="R329" s="151"/>
    </row>
    <row r="330" ht="12.75">
      <c r="R330" s="151"/>
    </row>
    <row r="331" ht="12.75">
      <c r="R331" s="151"/>
    </row>
    <row r="332" ht="12.75">
      <c r="R332" s="151"/>
    </row>
    <row r="333" ht="12.75">
      <c r="R333" s="151"/>
    </row>
    <row r="334" ht="12.75">
      <c r="R334" s="151"/>
    </row>
    <row r="335" ht="12.75">
      <c r="R335" s="151"/>
    </row>
    <row r="336" ht="12.75">
      <c r="R336" s="151"/>
    </row>
    <row r="337" ht="12.75">
      <c r="R337" s="151"/>
    </row>
    <row r="338" ht="12.75">
      <c r="R338" s="151"/>
    </row>
    <row r="339" ht="12.75">
      <c r="R339" s="151"/>
    </row>
    <row r="340" ht="12.75">
      <c r="R340" s="151"/>
    </row>
    <row r="341" ht="12.75">
      <c r="R341" s="151"/>
    </row>
    <row r="342" ht="12.75">
      <c r="R342" s="151"/>
    </row>
    <row r="343" ht="12.75">
      <c r="R343" s="151"/>
    </row>
    <row r="344" ht="12.75">
      <c r="R344" s="151"/>
    </row>
    <row r="345" ht="12.75">
      <c r="R345" s="151"/>
    </row>
    <row r="346" ht="12.75">
      <c r="R346" s="151"/>
    </row>
    <row r="347" ht="12.75">
      <c r="R347" s="151"/>
    </row>
    <row r="348" ht="12.75">
      <c r="R348" s="151"/>
    </row>
    <row r="349" ht="12.75">
      <c r="R349" s="151"/>
    </row>
    <row r="350" ht="12.75">
      <c r="R350" s="151"/>
    </row>
  </sheetData>
  <sheetProtection/>
  <mergeCells count="25">
    <mergeCell ref="A181:C181"/>
    <mergeCell ref="A222:C222"/>
    <mergeCell ref="A185:C185"/>
    <mergeCell ref="A216:C216"/>
    <mergeCell ref="A223:C223"/>
    <mergeCell ref="A247:C247"/>
    <mergeCell ref="A113:C113"/>
    <mergeCell ref="A124:C124"/>
    <mergeCell ref="A180:C180"/>
    <mergeCell ref="A193:C193"/>
    <mergeCell ref="A138:C138"/>
    <mergeCell ref="A194:C194"/>
    <mergeCell ref="A240:C240"/>
    <mergeCell ref="A186:C186"/>
    <mergeCell ref="A239:C239"/>
    <mergeCell ref="A215:C215"/>
    <mergeCell ref="C1:Z1"/>
    <mergeCell ref="A6:C6"/>
    <mergeCell ref="A96:C96"/>
    <mergeCell ref="A112:C112"/>
    <mergeCell ref="A250:C250"/>
    <mergeCell ref="A4:U4"/>
    <mergeCell ref="A119:B119"/>
    <mergeCell ref="A125:C125"/>
    <mergeCell ref="A248:C248"/>
  </mergeCells>
  <printOptions/>
  <pageMargins left="0.73" right="0.2" top="0.3937007874015748" bottom="0.3937007874015748" header="0.1968503937007874" footer="0.1968503937007874"/>
  <pageSetup fitToHeight="2" fitToWidth="1" horizontalDpi="600" verticalDpi="600" orientation="portrait" paperSize="9" scale="56" r:id="rId1"/>
  <rowBreaks count="1" manualBreakCount="1">
    <brk id="151" max="25" man="1"/>
  </rowBreaks>
  <colBreaks count="1" manualBreakCount="1">
    <brk id="21" max="2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2015-06-29T07:56:48Z</cp:lastPrinted>
  <dcterms:created xsi:type="dcterms:W3CDTF">2007-10-26T05:01:23Z</dcterms:created>
  <dcterms:modified xsi:type="dcterms:W3CDTF">2015-06-29T07:57:42Z</dcterms:modified>
  <cp:category/>
  <cp:version/>
  <cp:contentType/>
  <cp:contentStatus/>
</cp:coreProperties>
</file>