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'Лист1'!$7:$7</definedName>
    <definedName name="_xlnm.Print_Area" localSheetId="0">'Лист1'!$A$1:$T$258</definedName>
  </definedNames>
  <calcPr fullCalcOnLoad="1"/>
</workbook>
</file>

<file path=xl/sharedStrings.xml><?xml version="1.0" encoding="utf-8"?>
<sst xmlns="http://schemas.openxmlformats.org/spreadsheetml/2006/main" count="525" uniqueCount="155">
  <si>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</si>
  <si>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</si>
  <si>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</si>
  <si>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</si>
  <si>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</si>
  <si>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</si>
  <si>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</si>
  <si>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</si>
  <si>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</si>
  <si>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</si>
  <si>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обслуживание внутреннего долга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</si>
  <si>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</si>
  <si>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</si>
  <si>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</si>
  <si>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</si>
  <si>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01.02</t>
  </si>
  <si>
    <t>итог:</t>
  </si>
  <si>
    <t>01.03</t>
  </si>
  <si>
    <t>01.04</t>
  </si>
  <si>
    <t>РАЗДЕЛ 02.00 НАЦИОНАЛЬНАЯ ОБОРОНА</t>
  </si>
  <si>
    <t>02.03</t>
  </si>
  <si>
    <t>01.11</t>
  </si>
  <si>
    <t>обслуживание гос. и муниципального долга</t>
  </si>
  <si>
    <t>резервные фонды</t>
  </si>
  <si>
    <t>др. общегосударственные расходы</t>
  </si>
  <si>
    <t>итого по разделу 01</t>
  </si>
  <si>
    <t>итого по разделу 02</t>
  </si>
  <si>
    <t>оплата труда и нач-я на выплаты по оплате труда</t>
  </si>
  <si>
    <t>РАЗДЕЛ 05.00 ЖИЛИЩНО-КОММУНАЛЬНОЕ ХОЗЯЙСТВО</t>
  </si>
  <si>
    <t>итого по разделу 05</t>
  </si>
  <si>
    <t>05.03</t>
  </si>
  <si>
    <t>итого по разделу 11</t>
  </si>
  <si>
    <t xml:space="preserve">пособия по социальной помощи населению                  </t>
  </si>
  <si>
    <t>РАЗДЕЛ 07.00 ОБРАЗОВАНИЕ</t>
  </si>
  <si>
    <t>290</t>
  </si>
  <si>
    <t>07.07</t>
  </si>
  <si>
    <t>итого по разделу 07</t>
  </si>
  <si>
    <t>ИТОГО:</t>
  </si>
  <si>
    <t>перечисления другим бюджетам бюджетной системы РФ</t>
  </si>
  <si>
    <t xml:space="preserve">перечисления другим бюджетам бюджетной системы РФ </t>
  </si>
  <si>
    <t>проверка</t>
  </si>
  <si>
    <t>социальные пенсии, пособия,выплачиваемые орг-ми сектора гос.упр-ния</t>
  </si>
  <si>
    <t xml:space="preserve">РАЗДЕЛ 10 СОЦИАЛЬНАЯ ПОЛИТИКА </t>
  </si>
  <si>
    <t>10.03</t>
  </si>
  <si>
    <t>226</t>
  </si>
  <si>
    <t>итого по разделу 10</t>
  </si>
  <si>
    <t>310</t>
  </si>
  <si>
    <t>225</t>
  </si>
  <si>
    <t>05.02</t>
  </si>
  <si>
    <t>242</t>
  </si>
  <si>
    <t>прочие мероприятия</t>
  </si>
  <si>
    <t>340</t>
  </si>
  <si>
    <t>подготовка к зиме</t>
  </si>
  <si>
    <t>уличное освещение</t>
  </si>
  <si>
    <t>содержание дорог</t>
  </si>
  <si>
    <t>содержание мест захоронения</t>
  </si>
  <si>
    <t xml:space="preserve">наименование </t>
  </si>
  <si>
    <t xml:space="preserve">РАЗДЕЛ 04.00 НАЦИОНАЛЬНАЯ ЭКОНОМИКА </t>
  </si>
  <si>
    <t>04.12</t>
  </si>
  <si>
    <t>итого по разделу 04</t>
  </si>
  <si>
    <t>итого по разделу 03</t>
  </si>
  <si>
    <t>03.14</t>
  </si>
  <si>
    <t>РАЗДЕЛ 03.00  НАЦИОНАЛЬНАЯ БЕЗОПАСНОСТЬ И ПРАВООХРАНИТЕЛЬНАЯ ДЕЯТЕЛЬНОСТЬ</t>
  </si>
  <si>
    <t>01.06</t>
  </si>
  <si>
    <t>03.09</t>
  </si>
  <si>
    <t>др. вопросы в обл. нац. без-сти и правоохр-ой деят-сти</t>
  </si>
  <si>
    <t>РАЗДЕЛ 08.00 КУЛЬТУРА, КИНЕМАТОГРАФИЯ, СРЕДСТВА МАССОВОЙ ИНФОРМАЦИИ</t>
  </si>
  <si>
    <t>08.01</t>
  </si>
  <si>
    <t>итого по разделу 08</t>
  </si>
  <si>
    <t>Безвозмездные перечисления государственным и МО</t>
  </si>
  <si>
    <t>10.04</t>
  </si>
  <si>
    <t>социальное обеспечение населения</t>
  </si>
  <si>
    <t>охрана семьи и детства</t>
  </si>
  <si>
    <t xml:space="preserve">РАЗДЕЛ 06.00 ОХРАНА ОКРУЖАЮЩЕЙ СРЕДЫ </t>
  </si>
  <si>
    <t>06.02</t>
  </si>
  <si>
    <t>итого по разделу 06</t>
  </si>
  <si>
    <t>01.07</t>
  </si>
  <si>
    <t>Обеспечение проведения выборов и референдумов</t>
  </si>
  <si>
    <t>212</t>
  </si>
  <si>
    <t>222</t>
  </si>
  <si>
    <t xml:space="preserve">Сбор, удал-е отходов, очистка сточн. вод </t>
  </si>
  <si>
    <t xml:space="preserve">Сбор, удаление отходов, очистка сточн. вод </t>
  </si>
  <si>
    <t>05.01</t>
  </si>
  <si>
    <t>Жилищное хозяйство</t>
  </si>
  <si>
    <t xml:space="preserve">компенсация выпададающих доходов </t>
  </si>
  <si>
    <t>обследование жилых домов</t>
  </si>
  <si>
    <t xml:space="preserve">уст-ка приборов коммерч. учета энергоресурсов (цел.прогр.) </t>
  </si>
  <si>
    <t>Коммунальное хозяйство</t>
  </si>
  <si>
    <t>Благоустройство</t>
  </si>
  <si>
    <t>озеленение</t>
  </si>
  <si>
    <t>собственные</t>
  </si>
  <si>
    <t>ВУС</t>
  </si>
  <si>
    <t>Потребность 
на 2011 год</t>
  </si>
  <si>
    <t>03.10</t>
  </si>
  <si>
    <t>РАЗДЕЛ 11.00 ФИЗИЧЕСКАЯ КУЛЬТУРА И СПОРТ</t>
  </si>
  <si>
    <t>11.05</t>
  </si>
  <si>
    <t xml:space="preserve">РАЗДЕЛ 14.00 МЕЖБЮДЖЕТНЫЕ ТРАНСФЕРТЫ </t>
  </si>
  <si>
    <t>МБТ</t>
  </si>
  <si>
    <t>дефицит</t>
  </si>
  <si>
    <t>Уточненный 
план
на 2010 год</t>
  </si>
  <si>
    <t>Исполнение
за 9 месяцев
2010 года</t>
  </si>
  <si>
    <t>Ожидаемое
исполнение
за 2010 год</t>
  </si>
  <si>
    <t>дотация
 на выравнивание
 ОБ</t>
  </si>
  <si>
    <t>дотация
 на выравнивание
 РБ</t>
  </si>
  <si>
    <t>Ожидаемая кр. задол.</t>
  </si>
  <si>
    <t>субсидия
ОБ (з/пл)</t>
  </si>
  <si>
    <t>Субсидии
  ОБ</t>
  </si>
  <si>
    <t>Проект
 на 2011 год</t>
  </si>
  <si>
    <t>внесение изменений</t>
  </si>
  <si>
    <t>01.13</t>
  </si>
  <si>
    <t>04.01</t>
  </si>
  <si>
    <t>211</t>
  </si>
  <si>
    <t>213</t>
  </si>
  <si>
    <t>программа энергосбережения и повышения энергетической эффективност</t>
  </si>
  <si>
    <t xml:space="preserve">социальные пенсии, пособия,выплачиваемые орг-ми сектора </t>
  </si>
  <si>
    <t xml:space="preserve">социальные пенсии, пособия,выплачиваемые орг-ми </t>
  </si>
  <si>
    <t>251</t>
  </si>
  <si>
    <t>04.09</t>
  </si>
  <si>
    <t xml:space="preserve">МБ ДЦП "Развитие автомобильных дорог местного значения </t>
  </si>
  <si>
    <t>ОБ ДЦП "Развитие автомобильных дорог местного значения</t>
  </si>
  <si>
    <t>МБ ДЦП "Территориальное планирование в Нижнеилимском муниципальном районе на 2010-2014 гг"</t>
  </si>
  <si>
    <t>ОБ ДЦП "Территориальное планирование в Нижнеилимском муниципальном районе на 2010-2014 гг"</t>
  </si>
  <si>
    <t>коммун.услуги (Программа "Повыш.эффект.бюдж. расх.")</t>
  </si>
  <si>
    <t>МБ ДЦП "Развитие автомобильных дорог местного значения</t>
  </si>
  <si>
    <t>"Программа комплекс. развития систем комунальной инфр.</t>
  </si>
  <si>
    <t>10.01</t>
  </si>
  <si>
    <t>263</t>
  </si>
  <si>
    <t>ДЦП "Чистая вода"</t>
  </si>
  <si>
    <t>уличное освещение ("Повышение эффект. бюдж. расх.")</t>
  </si>
  <si>
    <t>%
исполнения</t>
  </si>
  <si>
    <t>программа энергосбережения и повышения энергетической эффективности</t>
  </si>
  <si>
    <t>тыс.руб</t>
  </si>
  <si>
    <t>13.01</t>
  </si>
  <si>
    <t>13.00</t>
  </si>
  <si>
    <t>ОБСЛУЖИВАНИЕ ГОСУАРСТВЕННОГО И МУНИЦИПАЛЬНОГО ДОЛГА</t>
  </si>
  <si>
    <t>08.04</t>
  </si>
  <si>
    <t>итого по разделу 13</t>
  </si>
  <si>
    <t>итого 0804</t>
  </si>
  <si>
    <t>итого 0801</t>
  </si>
  <si>
    <t>муниципальных служащих</t>
  </si>
  <si>
    <t>иные</t>
  </si>
  <si>
    <t>перечисления другим бюджетам бюджетной системы РФ (ксп)</t>
  </si>
  <si>
    <t>увиличение стоимости материальных запасов</t>
  </si>
  <si>
    <t>дорожный фонд</t>
  </si>
  <si>
    <t>Мероприятия в области коммунального хозяйства</t>
  </si>
  <si>
    <t>05,02</t>
  </si>
  <si>
    <t>основной персонал</t>
  </si>
  <si>
    <t>иной</t>
  </si>
  <si>
    <t>прочие услуги</t>
  </si>
  <si>
    <t>План 
за первый квартал 2015 год</t>
  </si>
  <si>
    <t>Проект народные инициативы</t>
  </si>
  <si>
    <t>План на
2015 год</t>
  </si>
  <si>
    <t>Исполнение
за 1 полугодие 2015 года</t>
  </si>
  <si>
    <t>РАСЧЁТ ПО ФУНКЦИОНАЛЬНОЙ СТРУКТУРЕ РАСХОДОВ
БЮДЖЕТА БЕРЕЗНЯКОВСКОГО СЕЛЬСКОГО  ПОСЕЛЕНИЯ ЗА 1 ПОЛУГОДИЕ 2015 ГОДА</t>
  </si>
  <si>
    <t xml:space="preserve">Справочная № 1
к Постановлению администрации
Березняковского сельского поселения 
"Об утверждении  отчета об исполнении бюджета Березняковского СП за 1 полугодие 2015 года"
от "   17   "  июля    2015г. № 83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</si>
</sst>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4" fillId="34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8" fillId="34" borderId="10" xfId="0" applyNumberFormat="1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left" vertical="center"/>
    </xf>
    <xf numFmtId="0" fontId="4" fillId="33" borderId="11" xfId="0" applyFont="1" applyFill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vertical="center"/>
    </xf>
    <xf numFmtId="3" fontId="8" fillId="33" borderId="13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3" fontId="5" fillId="34" borderId="10" xfId="0" applyNumberFormat="1" applyFont="1" applyFill="1" applyBorder="1" applyAlignment="1">
      <alignment vertical="center"/>
    </xf>
    <xf numFmtId="3" fontId="6" fillId="34" borderId="10" xfId="0" applyNumberFormat="1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3" fontId="8" fillId="34" borderId="13" xfId="0" applyNumberFormat="1" applyFont="1" applyFill="1" applyBorder="1" applyAlignment="1">
      <alignment vertical="center"/>
    </xf>
    <xf numFmtId="1" fontId="4" fillId="34" borderId="10" xfId="0" applyNumberFormat="1" applyFont="1" applyFill="1" applyBorder="1" applyAlignment="1">
      <alignment vertical="center"/>
    </xf>
    <xf numFmtId="1" fontId="5" fillId="34" borderId="10" xfId="0" applyNumberFormat="1" applyFont="1" applyFill="1" applyBorder="1" applyAlignment="1">
      <alignment vertical="center"/>
    </xf>
    <xf numFmtId="1" fontId="8" fillId="34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49" fontId="8" fillId="34" borderId="10" xfId="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 wrapText="1"/>
    </xf>
    <xf numFmtId="1" fontId="8" fillId="34" borderId="10" xfId="0" applyNumberFormat="1" applyFont="1" applyFill="1" applyBorder="1" applyAlignment="1">
      <alignment horizontal="left" vertical="center"/>
    </xf>
    <xf numFmtId="1" fontId="8" fillId="34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vertical="center" wrapText="1"/>
    </xf>
    <xf numFmtId="1" fontId="4" fillId="33" borderId="10" xfId="0" applyNumberFormat="1" applyFont="1" applyFill="1" applyBorder="1" applyAlignment="1">
      <alignment vertical="center" wrapText="1"/>
    </xf>
    <xf numFmtId="1" fontId="4" fillId="0" borderId="10" xfId="0" applyNumberFormat="1" applyFont="1" applyBorder="1" applyAlignment="1">
      <alignment vertical="center" wrapText="1"/>
    </xf>
    <xf numFmtId="1" fontId="5" fillId="0" borderId="10" xfId="0" applyNumberFormat="1" applyFont="1" applyBorder="1" applyAlignment="1">
      <alignment vertical="center" wrapText="1"/>
    </xf>
    <xf numFmtId="1" fontId="5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Border="1" applyAlignment="1">
      <alignment vertical="center"/>
    </xf>
    <xf numFmtId="1" fontId="5" fillId="0" borderId="10" xfId="0" applyNumberFormat="1" applyFont="1" applyFill="1" applyBorder="1" applyAlignment="1">
      <alignment horizontal="left" vertical="center"/>
    </xf>
    <xf numFmtId="1" fontId="1" fillId="33" borderId="10" xfId="0" applyNumberFormat="1" applyFont="1" applyFill="1" applyBorder="1" applyAlignment="1">
      <alignment vertical="center"/>
    </xf>
    <xf numFmtId="3" fontId="5" fillId="33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9" fillId="34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/>
    </xf>
    <xf numFmtId="1" fontId="4" fillId="0" borderId="10" xfId="0" applyNumberFormat="1" applyFont="1" applyFill="1" applyBorder="1" applyAlignment="1">
      <alignment horizontal="left" vertical="center"/>
    </xf>
    <xf numFmtId="1" fontId="4" fillId="33" borderId="10" xfId="0" applyNumberFormat="1" applyFont="1" applyFill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18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69" fontId="8" fillId="34" borderId="10" xfId="0" applyNumberFormat="1" applyFont="1" applyFill="1" applyBorder="1" applyAlignment="1">
      <alignment vertical="center"/>
    </xf>
    <xf numFmtId="169" fontId="4" fillId="0" borderId="10" xfId="0" applyNumberFormat="1" applyFont="1" applyFill="1" applyBorder="1" applyAlignment="1">
      <alignment vertical="center"/>
    </xf>
    <xf numFmtId="169" fontId="1" fillId="0" borderId="10" xfId="0" applyNumberFormat="1" applyFont="1" applyFill="1" applyBorder="1" applyAlignment="1">
      <alignment vertical="center"/>
    </xf>
    <xf numFmtId="169" fontId="5" fillId="0" borderId="10" xfId="0" applyNumberFormat="1" applyFont="1" applyFill="1" applyBorder="1" applyAlignment="1">
      <alignment vertical="center"/>
    </xf>
    <xf numFmtId="169" fontId="4" fillId="0" borderId="10" xfId="0" applyNumberFormat="1" applyFont="1" applyBorder="1" applyAlignment="1">
      <alignment vertical="center"/>
    </xf>
    <xf numFmtId="169" fontId="5" fillId="0" borderId="10" xfId="0" applyNumberFormat="1" applyFont="1" applyBorder="1" applyAlignment="1">
      <alignment vertical="center"/>
    </xf>
    <xf numFmtId="49" fontId="6" fillId="33" borderId="10" xfId="0" applyNumberFormat="1" applyFont="1" applyFill="1" applyBorder="1" applyAlignment="1">
      <alignment horizontal="center" vertical="center"/>
    </xf>
    <xf numFmtId="169" fontId="4" fillId="34" borderId="10" xfId="0" applyNumberFormat="1" applyFont="1" applyFill="1" applyBorder="1" applyAlignment="1">
      <alignment vertical="center"/>
    </xf>
    <xf numFmtId="169" fontId="4" fillId="34" borderId="19" xfId="0" applyNumberFormat="1" applyFont="1" applyFill="1" applyBorder="1" applyAlignment="1">
      <alignment vertical="center"/>
    </xf>
    <xf numFmtId="169" fontId="5" fillId="0" borderId="19" xfId="0" applyNumberFormat="1" applyFont="1" applyBorder="1" applyAlignment="1">
      <alignment vertical="center"/>
    </xf>
    <xf numFmtId="169" fontId="4" fillId="0" borderId="19" xfId="0" applyNumberFormat="1" applyFont="1" applyBorder="1" applyAlignment="1">
      <alignment vertical="center"/>
    </xf>
    <xf numFmtId="169" fontId="6" fillId="33" borderId="10" xfId="0" applyNumberFormat="1" applyFont="1" applyFill="1" applyBorder="1" applyAlignment="1">
      <alignment vertical="center"/>
    </xf>
    <xf numFmtId="169" fontId="4" fillId="33" borderId="10" xfId="0" applyNumberFormat="1" applyFont="1" applyFill="1" applyBorder="1" applyAlignment="1">
      <alignment vertical="center"/>
    </xf>
    <xf numFmtId="169" fontId="6" fillId="33" borderId="19" xfId="0" applyNumberFormat="1" applyFont="1" applyFill="1" applyBorder="1" applyAlignment="1">
      <alignment vertical="center"/>
    </xf>
    <xf numFmtId="169" fontId="7" fillId="33" borderId="10" xfId="0" applyNumberFormat="1" applyFont="1" applyFill="1" applyBorder="1" applyAlignment="1">
      <alignment vertical="center"/>
    </xf>
    <xf numFmtId="169" fontId="7" fillId="33" borderId="19" xfId="0" applyNumberFormat="1" applyFont="1" applyFill="1" applyBorder="1" applyAlignment="1">
      <alignment vertical="center"/>
    </xf>
    <xf numFmtId="169" fontId="8" fillId="34" borderId="19" xfId="0" applyNumberFormat="1" applyFont="1" applyFill="1" applyBorder="1" applyAlignment="1">
      <alignment vertical="center"/>
    </xf>
    <xf numFmtId="169" fontId="5" fillId="33" borderId="10" xfId="0" applyNumberFormat="1" applyFont="1" applyFill="1" applyBorder="1" applyAlignment="1">
      <alignment vertical="center"/>
    </xf>
    <xf numFmtId="169" fontId="5" fillId="33" borderId="19" xfId="0" applyNumberFormat="1" applyFont="1" applyFill="1" applyBorder="1" applyAlignment="1">
      <alignment vertical="center"/>
    </xf>
    <xf numFmtId="169" fontId="4" fillId="0" borderId="19" xfId="0" applyNumberFormat="1" applyFont="1" applyFill="1" applyBorder="1" applyAlignment="1">
      <alignment vertical="center"/>
    </xf>
    <xf numFmtId="169" fontId="9" fillId="33" borderId="10" xfId="0" applyNumberFormat="1" applyFont="1" applyFill="1" applyBorder="1" applyAlignment="1">
      <alignment vertical="center"/>
    </xf>
    <xf numFmtId="169" fontId="9" fillId="33" borderId="19" xfId="0" applyNumberFormat="1" applyFont="1" applyFill="1" applyBorder="1" applyAlignment="1">
      <alignment vertical="center"/>
    </xf>
    <xf numFmtId="169" fontId="5" fillId="0" borderId="19" xfId="0" applyNumberFormat="1" applyFont="1" applyFill="1" applyBorder="1" applyAlignment="1">
      <alignment vertical="center"/>
    </xf>
    <xf numFmtId="169" fontId="1" fillId="33" borderId="10" xfId="0" applyNumberFormat="1" applyFont="1" applyFill="1" applyBorder="1" applyAlignment="1">
      <alignment vertical="center"/>
    </xf>
    <xf numFmtId="169" fontId="1" fillId="33" borderId="19" xfId="0" applyNumberFormat="1" applyFont="1" applyFill="1" applyBorder="1" applyAlignment="1">
      <alignment vertical="center"/>
    </xf>
    <xf numFmtId="169" fontId="1" fillId="0" borderId="19" xfId="0" applyNumberFormat="1" applyFont="1" applyFill="1" applyBorder="1" applyAlignment="1">
      <alignment vertical="center"/>
    </xf>
    <xf numFmtId="169" fontId="7" fillId="0" borderId="19" xfId="0" applyNumberFormat="1" applyFont="1" applyFill="1" applyBorder="1" applyAlignment="1">
      <alignment vertical="center"/>
    </xf>
    <xf numFmtId="169" fontId="9" fillId="0" borderId="10" xfId="0" applyNumberFormat="1" applyFont="1" applyFill="1" applyBorder="1" applyAlignment="1">
      <alignment vertical="center"/>
    </xf>
    <xf numFmtId="169" fontId="9" fillId="0" borderId="19" xfId="0" applyNumberFormat="1" applyFont="1" applyFill="1" applyBorder="1" applyAlignment="1">
      <alignment vertical="center"/>
    </xf>
    <xf numFmtId="169" fontId="8" fillId="0" borderId="10" xfId="0" applyNumberFormat="1" applyFont="1" applyFill="1" applyBorder="1" applyAlignment="1">
      <alignment vertical="center"/>
    </xf>
    <xf numFmtId="169" fontId="8" fillId="0" borderId="19" xfId="0" applyNumberFormat="1" applyFont="1" applyFill="1" applyBorder="1" applyAlignment="1">
      <alignment vertical="center"/>
    </xf>
    <xf numFmtId="169" fontId="8" fillId="33" borderId="10" xfId="0" applyNumberFormat="1" applyFont="1" applyFill="1" applyBorder="1" applyAlignment="1">
      <alignment vertical="center"/>
    </xf>
    <xf numFmtId="169" fontId="8" fillId="33" borderId="19" xfId="0" applyNumberFormat="1" applyFont="1" applyFill="1" applyBorder="1" applyAlignment="1">
      <alignment vertical="center"/>
    </xf>
    <xf numFmtId="169" fontId="8" fillId="33" borderId="13" xfId="0" applyNumberFormat="1" applyFont="1" applyFill="1" applyBorder="1" applyAlignment="1">
      <alignment vertical="center"/>
    </xf>
    <xf numFmtId="169" fontId="8" fillId="33" borderId="20" xfId="0" applyNumberFormat="1" applyFont="1" applyFill="1" applyBorder="1" applyAlignment="1">
      <alignment vertical="center"/>
    </xf>
    <xf numFmtId="164" fontId="4" fillId="34" borderId="10" xfId="0" applyNumberFormat="1" applyFont="1" applyFill="1" applyBorder="1" applyAlignment="1">
      <alignment vertical="center"/>
    </xf>
    <xf numFmtId="1" fontId="5" fillId="0" borderId="21" xfId="0" applyNumberFormat="1" applyFont="1" applyBorder="1" applyAlignment="1">
      <alignment vertical="center"/>
    </xf>
    <xf numFmtId="1" fontId="8" fillId="34" borderId="21" xfId="0" applyNumberFormat="1" applyFont="1" applyFill="1" applyBorder="1" applyAlignment="1">
      <alignment vertical="center"/>
    </xf>
    <xf numFmtId="1" fontId="4" fillId="0" borderId="21" xfId="0" applyNumberFormat="1" applyFont="1" applyBorder="1" applyAlignment="1">
      <alignment vertical="center"/>
    </xf>
    <xf numFmtId="1" fontId="5" fillId="33" borderId="21" xfId="0" applyNumberFormat="1" applyFont="1" applyFill="1" applyBorder="1" applyAlignment="1">
      <alignment vertical="center"/>
    </xf>
    <xf numFmtId="1" fontId="4" fillId="33" borderId="21" xfId="0" applyNumberFormat="1" applyFont="1" applyFill="1" applyBorder="1" applyAlignment="1">
      <alignment vertical="center"/>
    </xf>
    <xf numFmtId="1" fontId="5" fillId="34" borderId="21" xfId="0" applyNumberFormat="1" applyFont="1" applyFill="1" applyBorder="1" applyAlignment="1">
      <alignment vertical="center"/>
    </xf>
    <xf numFmtId="1" fontId="8" fillId="35" borderId="21" xfId="0" applyNumberFormat="1" applyFont="1" applyFill="1" applyBorder="1" applyAlignment="1">
      <alignment vertical="center"/>
    </xf>
    <xf numFmtId="1" fontId="8" fillId="33" borderId="21" xfId="0" applyNumberFormat="1" applyFont="1" applyFill="1" applyBorder="1" applyAlignment="1">
      <alignment vertical="center"/>
    </xf>
    <xf numFmtId="1" fontId="8" fillId="33" borderId="22" xfId="0" applyNumberFormat="1" applyFont="1" applyFill="1" applyBorder="1" applyAlignment="1">
      <alignment vertic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49" fontId="8" fillId="34" borderId="23" xfId="0" applyNumberFormat="1" applyFont="1" applyFill="1" applyBorder="1" applyAlignment="1">
      <alignment horizontal="left" vertical="center"/>
    </xf>
    <xf numFmtId="49" fontId="8" fillId="34" borderId="15" xfId="0" applyNumberFormat="1" applyFont="1" applyFill="1" applyBorder="1" applyAlignment="1">
      <alignment horizontal="left" vertical="center"/>
    </xf>
    <xf numFmtId="49" fontId="8" fillId="34" borderId="19" xfId="0" applyNumberFormat="1" applyFont="1" applyFill="1" applyBorder="1" applyAlignment="1">
      <alignment horizontal="left" vertical="center"/>
    </xf>
    <xf numFmtId="0" fontId="4" fillId="33" borderId="23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49" fontId="5" fillId="34" borderId="23" xfId="0" applyNumberFormat="1" applyFont="1" applyFill="1" applyBorder="1" applyAlignment="1">
      <alignment horizontal="center" vertical="center"/>
    </xf>
    <xf numFmtId="49" fontId="5" fillId="34" borderId="19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33" borderId="23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8"/>
  <sheetViews>
    <sheetView tabSelected="1" zoomScalePageLayoutView="0" workbookViewId="0" topLeftCell="A1">
      <selection activeCell="A7" sqref="A7:C7"/>
    </sheetView>
  </sheetViews>
  <sheetFormatPr defaultColWidth="9.00390625" defaultRowHeight="12.75"/>
  <cols>
    <col min="1" max="1" width="8.125" style="1" customWidth="1"/>
    <col min="2" max="2" width="7.25390625" style="2" customWidth="1"/>
    <col min="3" max="3" width="64.75390625" style="1" customWidth="1"/>
    <col min="4" max="4" width="12.125" style="1" hidden="1" customWidth="1"/>
    <col min="5" max="5" width="10.75390625" style="1" hidden="1" customWidth="1"/>
    <col min="6" max="6" width="11.00390625" style="1" hidden="1" customWidth="1"/>
    <col min="7" max="7" width="10.75390625" style="1" hidden="1" customWidth="1"/>
    <col min="8" max="8" width="12.25390625" style="1" hidden="1" customWidth="1"/>
    <col min="9" max="9" width="9.25390625" style="1" hidden="1" customWidth="1"/>
    <col min="10" max="10" width="12.25390625" style="1" hidden="1" customWidth="1"/>
    <col min="11" max="11" width="7.625" style="1" hidden="1" customWidth="1"/>
    <col min="12" max="12" width="10.00390625" style="1" hidden="1" customWidth="1"/>
    <col min="13" max="13" width="10.375" style="1" hidden="1" customWidth="1"/>
    <col min="14" max="14" width="12.875" style="1" hidden="1" customWidth="1"/>
    <col min="15" max="15" width="12.25390625" style="1" hidden="1" customWidth="1"/>
    <col min="16" max="16" width="15.875" style="1" hidden="1" customWidth="1"/>
    <col min="17" max="17" width="14.375" style="1" hidden="1" customWidth="1"/>
    <col min="18" max="18" width="14.875" style="1" customWidth="1"/>
    <col min="19" max="19" width="14.625" style="1" customWidth="1"/>
    <col min="20" max="20" width="12.25390625" style="1" customWidth="1"/>
    <col min="21" max="16384" width="9.125" style="1" customWidth="1"/>
  </cols>
  <sheetData>
    <row r="1" spans="3:20" ht="125.25" customHeight="1"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7" t="s">
        <v>154</v>
      </c>
      <c r="S1" s="147"/>
      <c r="T1" s="147"/>
    </row>
    <row r="2" ht="12.75" customHeight="1"/>
    <row r="3" ht="3" customHeight="1"/>
    <row r="4" spans="1:20" ht="64.5" customHeight="1">
      <c r="A4" s="154" t="s">
        <v>153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</row>
    <row r="5" spans="1:20" ht="6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</row>
    <row r="6" spans="18:20" ht="12" customHeight="1" thickBot="1">
      <c r="R6" s="81"/>
      <c r="S6" s="81"/>
      <c r="T6" s="81" t="s">
        <v>131</v>
      </c>
    </row>
    <row r="7" spans="1:20" ht="45" customHeight="1">
      <c r="A7" s="160" t="s">
        <v>56</v>
      </c>
      <c r="B7" s="161"/>
      <c r="C7" s="162"/>
      <c r="D7" s="87" t="s">
        <v>99</v>
      </c>
      <c r="E7" s="87" t="s">
        <v>100</v>
      </c>
      <c r="F7" s="87" t="s">
        <v>101</v>
      </c>
      <c r="G7" s="86" t="s">
        <v>90</v>
      </c>
      <c r="H7" s="87" t="s">
        <v>102</v>
      </c>
      <c r="I7" s="87" t="s">
        <v>105</v>
      </c>
      <c r="J7" s="87" t="s">
        <v>103</v>
      </c>
      <c r="K7" s="86" t="s">
        <v>91</v>
      </c>
      <c r="L7" s="87" t="s">
        <v>106</v>
      </c>
      <c r="M7" s="87" t="s">
        <v>104</v>
      </c>
      <c r="N7" s="87" t="s">
        <v>92</v>
      </c>
      <c r="O7" s="88" t="s">
        <v>107</v>
      </c>
      <c r="P7" s="87" t="s">
        <v>149</v>
      </c>
      <c r="Q7" s="87" t="s">
        <v>108</v>
      </c>
      <c r="R7" s="87" t="s">
        <v>151</v>
      </c>
      <c r="S7" s="90" t="s">
        <v>152</v>
      </c>
      <c r="T7" s="97" t="s">
        <v>129</v>
      </c>
    </row>
    <row r="8" spans="1:20" s="10" customFormat="1" ht="15.75">
      <c r="A8" s="34" t="s">
        <v>15</v>
      </c>
      <c r="B8" s="8">
        <v>211</v>
      </c>
      <c r="C8" s="53" t="s">
        <v>0</v>
      </c>
      <c r="D8" s="53">
        <v>500</v>
      </c>
      <c r="E8" s="53">
        <v>456</v>
      </c>
      <c r="F8" s="18">
        <f>SUM(G8:L8)</f>
        <v>588</v>
      </c>
      <c r="G8" s="53"/>
      <c r="H8" s="53">
        <v>270</v>
      </c>
      <c r="I8" s="53">
        <v>318</v>
      </c>
      <c r="J8" s="53"/>
      <c r="K8" s="53"/>
      <c r="L8" s="53"/>
      <c r="M8" s="53"/>
      <c r="N8" s="18">
        <v>576</v>
      </c>
      <c r="O8" s="56">
        <f>SUM(P8:T8)</f>
        <v>2279.4</v>
      </c>
      <c r="P8" s="106">
        <v>907</v>
      </c>
      <c r="Q8" s="106">
        <f>R8-P8</f>
        <v>5</v>
      </c>
      <c r="R8" s="106">
        <v>912</v>
      </c>
      <c r="S8" s="110">
        <v>410.4</v>
      </c>
      <c r="T8" s="137">
        <f aca="true" t="shared" si="0" ref="T8:T57">SUM(S8/R8*100)</f>
        <v>44.99999999999999</v>
      </c>
    </row>
    <row r="9" spans="1:20" s="10" customFormat="1" ht="15.75">
      <c r="A9" s="34" t="s">
        <v>15</v>
      </c>
      <c r="B9" s="8">
        <v>213</v>
      </c>
      <c r="C9" s="53" t="s">
        <v>2</v>
      </c>
      <c r="D9" s="53">
        <v>131</v>
      </c>
      <c r="E9" s="53">
        <v>86</v>
      </c>
      <c r="F9" s="18">
        <f>SUM(G9:L9)</f>
        <v>133</v>
      </c>
      <c r="G9" s="53"/>
      <c r="H9" s="53">
        <v>83</v>
      </c>
      <c r="I9" s="53">
        <v>50</v>
      </c>
      <c r="J9" s="53"/>
      <c r="K9" s="53"/>
      <c r="L9" s="53"/>
      <c r="M9" s="53"/>
      <c r="N9" s="18">
        <v>197</v>
      </c>
      <c r="O9" s="56">
        <f>SUM(P9:T9)</f>
        <v>703.6058394160584</v>
      </c>
      <c r="P9" s="106">
        <v>274</v>
      </c>
      <c r="Q9" s="106">
        <f>R9-P9</f>
        <v>0</v>
      </c>
      <c r="R9" s="106">
        <v>274</v>
      </c>
      <c r="S9" s="110">
        <v>114</v>
      </c>
      <c r="T9" s="137">
        <f t="shared" si="0"/>
        <v>41.605839416058394</v>
      </c>
    </row>
    <row r="10" spans="1:20" s="10" customFormat="1" ht="15.75">
      <c r="A10" s="34" t="s">
        <v>15</v>
      </c>
      <c r="B10" s="8">
        <v>290</v>
      </c>
      <c r="C10" s="53" t="s">
        <v>11</v>
      </c>
      <c r="D10" s="53"/>
      <c r="E10" s="53"/>
      <c r="F10" s="18"/>
      <c r="G10" s="53"/>
      <c r="H10" s="53"/>
      <c r="I10" s="53"/>
      <c r="J10" s="53"/>
      <c r="K10" s="53"/>
      <c r="L10" s="53"/>
      <c r="M10" s="53"/>
      <c r="N10" s="18"/>
      <c r="O10" s="56"/>
      <c r="P10" s="106">
        <v>0</v>
      </c>
      <c r="Q10" s="106">
        <v>0</v>
      </c>
      <c r="R10" s="106">
        <v>0</v>
      </c>
      <c r="S10" s="110">
        <v>0</v>
      </c>
      <c r="T10" s="137">
        <v>0</v>
      </c>
    </row>
    <row r="11" spans="1:20" s="10" customFormat="1" ht="18.75">
      <c r="A11" s="35"/>
      <c r="B11" s="12"/>
      <c r="C11" s="55" t="s">
        <v>16</v>
      </c>
      <c r="D11" s="11">
        <f aca="true" t="shared" si="1" ref="D11:M11">SUM(D8:D9)</f>
        <v>631</v>
      </c>
      <c r="E11" s="11">
        <f t="shared" si="1"/>
        <v>542</v>
      </c>
      <c r="F11" s="11">
        <f t="shared" si="1"/>
        <v>721</v>
      </c>
      <c r="G11" s="11">
        <f t="shared" si="1"/>
        <v>0</v>
      </c>
      <c r="H11" s="11">
        <f t="shared" si="1"/>
        <v>353</v>
      </c>
      <c r="I11" s="11">
        <f t="shared" si="1"/>
        <v>368</v>
      </c>
      <c r="J11" s="11">
        <f t="shared" si="1"/>
        <v>0</v>
      </c>
      <c r="K11" s="11">
        <f t="shared" si="1"/>
        <v>0</v>
      </c>
      <c r="L11" s="11">
        <f t="shared" si="1"/>
        <v>0</v>
      </c>
      <c r="M11" s="11">
        <f t="shared" si="1"/>
        <v>0</v>
      </c>
      <c r="N11" s="11">
        <f>SUM(N8:N9)</f>
        <v>773</v>
      </c>
      <c r="O11" s="11">
        <f>SUM(O8:O9)</f>
        <v>2983.0058394160587</v>
      </c>
      <c r="P11" s="108">
        <f>SUM(P8:P10)</f>
        <v>1181</v>
      </c>
      <c r="Q11" s="108">
        <f>SUM(Q8:Q10)</f>
        <v>5</v>
      </c>
      <c r="R11" s="108">
        <f>SUM(R8:R10)</f>
        <v>1186</v>
      </c>
      <c r="S11" s="109">
        <f>SUM(S8:S10)</f>
        <v>524.4</v>
      </c>
      <c r="T11" s="138">
        <f t="shared" si="0"/>
        <v>44.21585160202361</v>
      </c>
    </row>
    <row r="12" spans="1:20" s="7" customFormat="1" ht="15.75">
      <c r="A12" s="36" t="s">
        <v>17</v>
      </c>
      <c r="B12" s="5">
        <v>210</v>
      </c>
      <c r="C12" s="54" t="s">
        <v>27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24">
        <f>SUM(N13:N15)</f>
        <v>581</v>
      </c>
      <c r="O12" s="19"/>
      <c r="P12" s="105">
        <f>SUM(P13:P15)</f>
        <v>607</v>
      </c>
      <c r="Q12" s="105">
        <f>SUM(Q13:Q15)</f>
        <v>0</v>
      </c>
      <c r="R12" s="105">
        <f>SUM(R13:R15)</f>
        <v>607</v>
      </c>
      <c r="S12" s="111">
        <f>SUM(S13:S15)</f>
        <v>287.9</v>
      </c>
      <c r="T12" s="139">
        <f t="shared" si="0"/>
        <v>47.42998352553542</v>
      </c>
    </row>
    <row r="13" spans="1:20" s="10" customFormat="1" ht="15.75">
      <c r="A13" s="34" t="s">
        <v>17</v>
      </c>
      <c r="B13" s="8">
        <v>211</v>
      </c>
      <c r="C13" s="53" t="s">
        <v>0</v>
      </c>
      <c r="D13" s="53">
        <v>450</v>
      </c>
      <c r="E13" s="53">
        <v>350</v>
      </c>
      <c r="F13" s="18">
        <f>SUM(G13:L13)</f>
        <v>444</v>
      </c>
      <c r="G13" s="53"/>
      <c r="H13" s="53">
        <v>444</v>
      </c>
      <c r="I13" s="53"/>
      <c r="J13" s="53"/>
      <c r="K13" s="53"/>
      <c r="L13" s="53"/>
      <c r="M13" s="53"/>
      <c r="N13" s="18">
        <v>429</v>
      </c>
      <c r="O13" s="56">
        <f aca="true" t="shared" si="2" ref="O13:O24">SUM(P13:T13)</f>
        <v>1211.4776824034334</v>
      </c>
      <c r="P13" s="106">
        <v>466</v>
      </c>
      <c r="Q13" s="106">
        <f>R13-P13</f>
        <v>0</v>
      </c>
      <c r="R13" s="106">
        <v>466</v>
      </c>
      <c r="S13" s="110">
        <v>230.1</v>
      </c>
      <c r="T13" s="137">
        <f t="shared" si="0"/>
        <v>49.377682403433475</v>
      </c>
    </row>
    <row r="14" spans="1:20" s="10" customFormat="1" ht="15.75" hidden="1">
      <c r="A14" s="34" t="s">
        <v>17</v>
      </c>
      <c r="B14" s="8">
        <v>212</v>
      </c>
      <c r="C14" s="53" t="s">
        <v>1</v>
      </c>
      <c r="D14" s="53">
        <v>5</v>
      </c>
      <c r="E14" s="53">
        <v>0</v>
      </c>
      <c r="F14" s="18">
        <f>SUM(G14:L14)</f>
        <v>0</v>
      </c>
      <c r="G14" s="53"/>
      <c r="H14" s="53"/>
      <c r="I14" s="53"/>
      <c r="J14" s="53"/>
      <c r="K14" s="53"/>
      <c r="L14" s="53"/>
      <c r="M14" s="53"/>
      <c r="N14" s="18">
        <v>5</v>
      </c>
      <c r="O14" s="56">
        <f t="shared" si="2"/>
        <v>0</v>
      </c>
      <c r="P14" s="106">
        <v>0</v>
      </c>
      <c r="Q14" s="106">
        <f>S14-P14</f>
        <v>0</v>
      </c>
      <c r="R14" s="106">
        <f>SUM(P14+Q14)</f>
        <v>0</v>
      </c>
      <c r="S14" s="110">
        <v>0</v>
      </c>
      <c r="T14" s="137">
        <v>0</v>
      </c>
    </row>
    <row r="15" spans="1:20" s="10" customFormat="1" ht="15.75">
      <c r="A15" s="34" t="s">
        <v>17</v>
      </c>
      <c r="B15" s="8">
        <v>213</v>
      </c>
      <c r="C15" s="53" t="s">
        <v>2</v>
      </c>
      <c r="D15" s="53">
        <v>118</v>
      </c>
      <c r="E15" s="53">
        <v>63</v>
      </c>
      <c r="F15" s="18">
        <f>SUM(G15:L15)</f>
        <v>112</v>
      </c>
      <c r="G15" s="53"/>
      <c r="H15" s="53">
        <v>112</v>
      </c>
      <c r="I15" s="53"/>
      <c r="J15" s="53"/>
      <c r="K15" s="53"/>
      <c r="L15" s="53"/>
      <c r="M15" s="53"/>
      <c r="N15" s="18">
        <v>147</v>
      </c>
      <c r="O15" s="56">
        <f t="shared" si="2"/>
        <v>380.79290780141844</v>
      </c>
      <c r="P15" s="106">
        <v>141</v>
      </c>
      <c r="Q15" s="106">
        <f>R15-P15</f>
        <v>0</v>
      </c>
      <c r="R15" s="106">
        <v>141</v>
      </c>
      <c r="S15" s="110">
        <v>57.8</v>
      </c>
      <c r="T15" s="137">
        <f t="shared" si="0"/>
        <v>40.99290780141844</v>
      </c>
    </row>
    <row r="16" spans="1:20" s="10" customFormat="1" ht="15.75" hidden="1">
      <c r="A16" s="34" t="s">
        <v>17</v>
      </c>
      <c r="B16" s="8">
        <v>221</v>
      </c>
      <c r="C16" s="53" t="s">
        <v>4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18"/>
      <c r="O16" s="56">
        <f t="shared" si="2"/>
        <v>0</v>
      </c>
      <c r="P16" s="106"/>
      <c r="Q16" s="106">
        <f aca="true" t="shared" si="3" ref="Q16:Q26">R16-P16</f>
        <v>0</v>
      </c>
      <c r="R16" s="106">
        <f aca="true" t="shared" si="4" ref="R16:R27">SUM(P16+Q16)</f>
        <v>0</v>
      </c>
      <c r="S16" s="110"/>
      <c r="T16" s="137">
        <v>0</v>
      </c>
    </row>
    <row r="17" spans="1:20" s="10" customFormat="1" ht="15.75" hidden="1">
      <c r="A17" s="34" t="s">
        <v>17</v>
      </c>
      <c r="B17" s="8">
        <v>222</v>
      </c>
      <c r="C17" s="53" t="s">
        <v>5</v>
      </c>
      <c r="D17" s="53">
        <v>3</v>
      </c>
      <c r="E17" s="53">
        <v>0</v>
      </c>
      <c r="F17" s="18">
        <f aca="true" t="shared" si="5" ref="F17:F24">SUM(G17:L17)</f>
        <v>0</v>
      </c>
      <c r="G17" s="53"/>
      <c r="H17" s="53"/>
      <c r="I17" s="53"/>
      <c r="J17" s="53"/>
      <c r="K17" s="53"/>
      <c r="L17" s="53"/>
      <c r="M17" s="53"/>
      <c r="N17" s="18">
        <v>3</v>
      </c>
      <c r="O17" s="56">
        <f t="shared" si="2"/>
        <v>0</v>
      </c>
      <c r="P17" s="106">
        <v>0</v>
      </c>
      <c r="Q17" s="106">
        <f t="shared" si="3"/>
        <v>0</v>
      </c>
      <c r="R17" s="106">
        <f t="shared" si="4"/>
        <v>0</v>
      </c>
      <c r="S17" s="110">
        <v>0</v>
      </c>
      <c r="T17" s="137">
        <v>0</v>
      </c>
    </row>
    <row r="18" spans="1:20" s="10" customFormat="1" ht="15.75" hidden="1">
      <c r="A18" s="34" t="s">
        <v>17</v>
      </c>
      <c r="B18" s="8">
        <v>223</v>
      </c>
      <c r="C18" s="53" t="s">
        <v>6</v>
      </c>
      <c r="D18" s="53"/>
      <c r="E18" s="53"/>
      <c r="F18" s="18">
        <f t="shared" si="5"/>
        <v>0</v>
      </c>
      <c r="G18" s="53"/>
      <c r="H18" s="53"/>
      <c r="I18" s="53"/>
      <c r="J18" s="53"/>
      <c r="K18" s="53"/>
      <c r="L18" s="53"/>
      <c r="M18" s="53"/>
      <c r="N18" s="18"/>
      <c r="O18" s="56">
        <f t="shared" si="2"/>
        <v>0</v>
      </c>
      <c r="P18" s="106"/>
      <c r="Q18" s="106">
        <f t="shared" si="3"/>
        <v>0</v>
      </c>
      <c r="R18" s="106">
        <f t="shared" si="4"/>
        <v>0</v>
      </c>
      <c r="S18" s="110"/>
      <c r="T18" s="137">
        <v>0</v>
      </c>
    </row>
    <row r="19" spans="1:20" s="10" customFormat="1" ht="15.75" hidden="1">
      <c r="A19" s="34" t="s">
        <v>17</v>
      </c>
      <c r="B19" s="8">
        <v>224</v>
      </c>
      <c r="C19" s="53" t="s">
        <v>7</v>
      </c>
      <c r="D19" s="53"/>
      <c r="E19" s="53"/>
      <c r="F19" s="18">
        <f t="shared" si="5"/>
        <v>0</v>
      </c>
      <c r="G19" s="53"/>
      <c r="H19" s="53"/>
      <c r="I19" s="53"/>
      <c r="J19" s="53"/>
      <c r="K19" s="53"/>
      <c r="L19" s="53"/>
      <c r="M19" s="53"/>
      <c r="N19" s="18"/>
      <c r="O19" s="56">
        <f t="shared" si="2"/>
        <v>0</v>
      </c>
      <c r="P19" s="106"/>
      <c r="Q19" s="106">
        <f t="shared" si="3"/>
        <v>0</v>
      </c>
      <c r="R19" s="106">
        <f t="shared" si="4"/>
        <v>0</v>
      </c>
      <c r="S19" s="110"/>
      <c r="T19" s="137">
        <v>0</v>
      </c>
    </row>
    <row r="20" spans="1:20" s="10" customFormat="1" ht="15.75" hidden="1">
      <c r="A20" s="34" t="s">
        <v>17</v>
      </c>
      <c r="B20" s="8">
        <v>225</v>
      </c>
      <c r="C20" s="53" t="s">
        <v>8</v>
      </c>
      <c r="D20" s="53"/>
      <c r="E20" s="53"/>
      <c r="F20" s="18">
        <f t="shared" si="5"/>
        <v>0</v>
      </c>
      <c r="G20" s="53"/>
      <c r="H20" s="53"/>
      <c r="I20" s="53"/>
      <c r="J20" s="53"/>
      <c r="K20" s="53"/>
      <c r="L20" s="53"/>
      <c r="M20" s="53"/>
      <c r="N20" s="18"/>
      <c r="O20" s="56">
        <f t="shared" si="2"/>
        <v>0</v>
      </c>
      <c r="P20" s="106"/>
      <c r="Q20" s="106">
        <f t="shared" si="3"/>
        <v>0</v>
      </c>
      <c r="R20" s="106">
        <f t="shared" si="4"/>
        <v>0</v>
      </c>
      <c r="S20" s="110"/>
      <c r="T20" s="137">
        <v>0</v>
      </c>
    </row>
    <row r="21" spans="1:20" s="10" customFormat="1" ht="15.75" hidden="1">
      <c r="A21" s="34" t="s">
        <v>17</v>
      </c>
      <c r="B21" s="8">
        <v>226</v>
      </c>
      <c r="C21" s="53" t="s">
        <v>9</v>
      </c>
      <c r="D21" s="53">
        <v>5</v>
      </c>
      <c r="E21" s="53">
        <v>0</v>
      </c>
      <c r="F21" s="18">
        <f t="shared" si="5"/>
        <v>0</v>
      </c>
      <c r="G21" s="53"/>
      <c r="H21" s="53"/>
      <c r="I21" s="53"/>
      <c r="J21" s="53"/>
      <c r="K21" s="53"/>
      <c r="L21" s="53"/>
      <c r="M21" s="53"/>
      <c r="N21" s="18">
        <v>5</v>
      </c>
      <c r="O21" s="56">
        <f t="shared" si="2"/>
        <v>0</v>
      </c>
      <c r="P21" s="106"/>
      <c r="Q21" s="106">
        <f t="shared" si="3"/>
        <v>0</v>
      </c>
      <c r="R21" s="106">
        <f t="shared" si="4"/>
        <v>0</v>
      </c>
      <c r="S21" s="110"/>
      <c r="T21" s="137">
        <v>0</v>
      </c>
    </row>
    <row r="22" spans="1:20" s="7" customFormat="1" ht="15.75" hidden="1">
      <c r="A22" s="36" t="s">
        <v>17</v>
      </c>
      <c r="B22" s="5">
        <v>262</v>
      </c>
      <c r="C22" s="54" t="s">
        <v>32</v>
      </c>
      <c r="D22" s="54"/>
      <c r="E22" s="54"/>
      <c r="F22" s="18">
        <f t="shared" si="5"/>
        <v>0</v>
      </c>
      <c r="G22" s="54"/>
      <c r="H22" s="54"/>
      <c r="I22" s="54"/>
      <c r="J22" s="54"/>
      <c r="K22" s="54"/>
      <c r="L22" s="54"/>
      <c r="M22" s="54"/>
      <c r="N22" s="24"/>
      <c r="O22" s="56">
        <f t="shared" si="2"/>
        <v>0</v>
      </c>
      <c r="P22" s="105"/>
      <c r="Q22" s="106">
        <f t="shared" si="3"/>
        <v>0</v>
      </c>
      <c r="R22" s="106">
        <f t="shared" si="4"/>
        <v>0</v>
      </c>
      <c r="S22" s="111"/>
      <c r="T22" s="137">
        <v>0</v>
      </c>
    </row>
    <row r="23" spans="1:20" s="7" customFormat="1" ht="31.5" hidden="1">
      <c r="A23" s="36" t="s">
        <v>17</v>
      </c>
      <c r="B23" s="5">
        <v>263</v>
      </c>
      <c r="C23" s="54" t="s">
        <v>41</v>
      </c>
      <c r="D23" s="54"/>
      <c r="E23" s="54"/>
      <c r="F23" s="18">
        <f t="shared" si="5"/>
        <v>0</v>
      </c>
      <c r="G23" s="54"/>
      <c r="H23" s="54"/>
      <c r="I23" s="54"/>
      <c r="J23" s="54"/>
      <c r="K23" s="54"/>
      <c r="L23" s="54"/>
      <c r="M23" s="54"/>
      <c r="N23" s="24"/>
      <c r="O23" s="56">
        <f t="shared" si="2"/>
        <v>0</v>
      </c>
      <c r="P23" s="105"/>
      <c r="Q23" s="106">
        <f t="shared" si="3"/>
        <v>0</v>
      </c>
      <c r="R23" s="106">
        <f t="shared" si="4"/>
        <v>0</v>
      </c>
      <c r="S23" s="111"/>
      <c r="T23" s="137">
        <v>0</v>
      </c>
    </row>
    <row r="24" spans="1:20" s="10" customFormat="1" ht="16.5" customHeight="1">
      <c r="A24" s="36" t="s">
        <v>17</v>
      </c>
      <c r="B24" s="5">
        <v>290</v>
      </c>
      <c r="C24" s="54" t="s">
        <v>11</v>
      </c>
      <c r="D24" s="54">
        <v>10</v>
      </c>
      <c r="E24" s="53">
        <v>0</v>
      </c>
      <c r="F24" s="18">
        <f t="shared" si="5"/>
        <v>0</v>
      </c>
      <c r="G24" s="53"/>
      <c r="H24" s="53"/>
      <c r="I24" s="53"/>
      <c r="J24" s="53"/>
      <c r="K24" s="53"/>
      <c r="L24" s="53"/>
      <c r="M24" s="53"/>
      <c r="N24" s="18">
        <v>1</v>
      </c>
      <c r="O24" s="56">
        <f t="shared" si="2"/>
        <v>3.2</v>
      </c>
      <c r="P24" s="106">
        <v>1.1</v>
      </c>
      <c r="Q24" s="106">
        <f t="shared" si="3"/>
        <v>0.5</v>
      </c>
      <c r="R24" s="106">
        <v>1.6</v>
      </c>
      <c r="S24" s="110">
        <v>0</v>
      </c>
      <c r="T24" s="137">
        <f t="shared" si="0"/>
        <v>0</v>
      </c>
    </row>
    <row r="25" spans="1:20" s="7" customFormat="1" ht="15.75">
      <c r="A25" s="36" t="s">
        <v>17</v>
      </c>
      <c r="B25" s="5">
        <v>300</v>
      </c>
      <c r="C25" s="54" t="s">
        <v>12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24">
        <f>SUM(N26:N27)</f>
        <v>0</v>
      </c>
      <c r="O25" s="19"/>
      <c r="P25" s="105">
        <f>P26+P27</f>
        <v>1</v>
      </c>
      <c r="Q25" s="105">
        <v>0</v>
      </c>
      <c r="R25" s="105">
        <f>R26+R27</f>
        <v>1</v>
      </c>
      <c r="S25" s="105">
        <f>S26+S27</f>
        <v>0</v>
      </c>
      <c r="T25" s="139">
        <v>0</v>
      </c>
    </row>
    <row r="26" spans="1:20" s="10" customFormat="1" ht="15.75">
      <c r="A26" s="34" t="s">
        <v>17</v>
      </c>
      <c r="B26" s="8">
        <v>310</v>
      </c>
      <c r="C26" s="53" t="s">
        <v>13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18"/>
      <c r="O26" s="56"/>
      <c r="P26" s="106">
        <v>0</v>
      </c>
      <c r="Q26" s="106">
        <f t="shared" si="3"/>
        <v>0</v>
      </c>
      <c r="R26" s="106">
        <f t="shared" si="4"/>
        <v>0</v>
      </c>
      <c r="S26" s="110">
        <v>0</v>
      </c>
      <c r="T26" s="137">
        <v>0</v>
      </c>
    </row>
    <row r="27" spans="1:20" s="10" customFormat="1" ht="15.75">
      <c r="A27" s="34" t="s">
        <v>17</v>
      </c>
      <c r="B27" s="8">
        <v>340</v>
      </c>
      <c r="C27" s="53" t="s">
        <v>14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18"/>
      <c r="O27" s="56"/>
      <c r="P27" s="106">
        <v>1</v>
      </c>
      <c r="Q27" s="106">
        <f>S27</f>
        <v>0</v>
      </c>
      <c r="R27" s="106">
        <f t="shared" si="4"/>
        <v>1</v>
      </c>
      <c r="S27" s="110">
        <v>0</v>
      </c>
      <c r="T27" s="137">
        <v>0</v>
      </c>
    </row>
    <row r="28" spans="1:22" s="10" customFormat="1" ht="18.75">
      <c r="A28" s="35"/>
      <c r="B28" s="12"/>
      <c r="C28" s="55" t="s">
        <v>16</v>
      </c>
      <c r="D28" s="19">
        <f aca="true" t="shared" si="6" ref="D28:M28">SUM(D13:D15,D24)</f>
        <v>583</v>
      </c>
      <c r="E28" s="19">
        <f t="shared" si="6"/>
        <v>413</v>
      </c>
      <c r="F28" s="19">
        <f t="shared" si="6"/>
        <v>556</v>
      </c>
      <c r="G28" s="19">
        <f t="shared" si="6"/>
        <v>0</v>
      </c>
      <c r="H28" s="19">
        <f t="shared" si="6"/>
        <v>556</v>
      </c>
      <c r="I28" s="19">
        <f t="shared" si="6"/>
        <v>0</v>
      </c>
      <c r="J28" s="19">
        <f t="shared" si="6"/>
        <v>0</v>
      </c>
      <c r="K28" s="19">
        <f t="shared" si="6"/>
        <v>0</v>
      </c>
      <c r="L28" s="19">
        <f t="shared" si="6"/>
        <v>0</v>
      </c>
      <c r="M28" s="19">
        <f t="shared" si="6"/>
        <v>0</v>
      </c>
      <c r="N28" s="19" t="e">
        <f>SUM(N12,#REF!,N22,N23,N24,N25)</f>
        <v>#REF!</v>
      </c>
      <c r="O28" s="19">
        <f>SUM(O13:O27)</f>
        <v>1391.7060511977595</v>
      </c>
      <c r="P28" s="108">
        <f>P25+P12+P24</f>
        <v>609.1</v>
      </c>
      <c r="Q28" s="108">
        <f>Q25+Q24+Q12</f>
        <v>0.5</v>
      </c>
      <c r="R28" s="136">
        <v>609.6</v>
      </c>
      <c r="S28" s="109">
        <f>SUM(S13:S27)</f>
        <v>287.9</v>
      </c>
      <c r="T28" s="138">
        <f t="shared" si="0"/>
        <v>47.2276902887139</v>
      </c>
      <c r="V28" s="10">
        <v>0</v>
      </c>
    </row>
    <row r="29" spans="1:20" s="7" customFormat="1" ht="22.5" customHeight="1">
      <c r="A29" s="36" t="s">
        <v>18</v>
      </c>
      <c r="B29" s="5">
        <v>210</v>
      </c>
      <c r="C29" s="54" t="s">
        <v>27</v>
      </c>
      <c r="D29" s="24">
        <f>SUM(D30:D34)</f>
        <v>2993</v>
      </c>
      <c r="E29" s="24">
        <f aca="true" t="shared" si="7" ref="E29:M29">SUM(E30:E34)</f>
        <v>1938</v>
      </c>
      <c r="F29" s="24">
        <f t="shared" si="7"/>
        <v>2615</v>
      </c>
      <c r="G29" s="24">
        <f t="shared" si="7"/>
        <v>11</v>
      </c>
      <c r="H29" s="24">
        <f t="shared" si="7"/>
        <v>1213</v>
      </c>
      <c r="I29" s="24">
        <f t="shared" si="7"/>
        <v>1391</v>
      </c>
      <c r="J29" s="24">
        <f t="shared" si="7"/>
        <v>0</v>
      </c>
      <c r="K29" s="24">
        <f t="shared" si="7"/>
        <v>0</v>
      </c>
      <c r="L29" s="24">
        <f t="shared" si="7"/>
        <v>0</v>
      </c>
      <c r="M29" s="24">
        <f t="shared" si="7"/>
        <v>0</v>
      </c>
      <c r="N29" s="24">
        <f>SUM(N30:N34)</f>
        <v>4226</v>
      </c>
      <c r="O29" s="19">
        <f>SUM(O30:O34)</f>
        <v>11895.803329150698</v>
      </c>
      <c r="P29" s="105">
        <f>P30+P33+P34</f>
        <v>4403.200000000001</v>
      </c>
      <c r="Q29" s="105">
        <f>R29-P29</f>
        <v>454.5</v>
      </c>
      <c r="R29" s="105">
        <f>R30+R33+R34</f>
        <v>4857.700000000001</v>
      </c>
      <c r="S29" s="111">
        <f>S30+S33+S34</f>
        <v>2096.3</v>
      </c>
      <c r="T29" s="139">
        <f t="shared" si="0"/>
        <v>43.15416761018589</v>
      </c>
    </row>
    <row r="30" spans="1:20" s="10" customFormat="1" ht="15.75">
      <c r="A30" s="34" t="s">
        <v>18</v>
      </c>
      <c r="B30" s="8">
        <v>211</v>
      </c>
      <c r="C30" s="53" t="s">
        <v>0</v>
      </c>
      <c r="D30" s="53">
        <v>1900</v>
      </c>
      <c r="E30" s="53">
        <v>1598</v>
      </c>
      <c r="F30" s="18">
        <f aca="true" t="shared" si="8" ref="F30:F51">SUM(G30:L30)</f>
        <v>2095</v>
      </c>
      <c r="G30" s="53"/>
      <c r="H30" s="53">
        <v>897</v>
      </c>
      <c r="I30" s="53">
        <v>1198</v>
      </c>
      <c r="J30" s="53"/>
      <c r="K30" s="53"/>
      <c r="L30" s="53"/>
      <c r="M30" s="53"/>
      <c r="N30" s="18">
        <v>3104</v>
      </c>
      <c r="O30" s="56">
        <f>SUM(P30:T30)</f>
        <v>8912.135752695585</v>
      </c>
      <c r="P30" s="106">
        <v>3226.3</v>
      </c>
      <c r="Q30" s="106">
        <f>R30-P30</f>
        <v>400</v>
      </c>
      <c r="R30" s="106">
        <v>3626.3</v>
      </c>
      <c r="S30" s="110">
        <v>1615</v>
      </c>
      <c r="T30" s="137">
        <f t="shared" si="0"/>
        <v>44.53575269558503</v>
      </c>
    </row>
    <row r="31" spans="1:20" s="10" customFormat="1" ht="15.75">
      <c r="A31" s="34"/>
      <c r="B31" s="8">
        <v>211</v>
      </c>
      <c r="C31" s="53" t="s">
        <v>139</v>
      </c>
      <c r="D31" s="53"/>
      <c r="E31" s="53"/>
      <c r="F31" s="18"/>
      <c r="G31" s="53"/>
      <c r="H31" s="53"/>
      <c r="I31" s="53"/>
      <c r="J31" s="53"/>
      <c r="K31" s="53"/>
      <c r="L31" s="53"/>
      <c r="M31" s="53"/>
      <c r="N31" s="18"/>
      <c r="O31" s="56"/>
      <c r="P31" s="106">
        <v>2099.9</v>
      </c>
      <c r="Q31" s="106">
        <v>0</v>
      </c>
      <c r="R31" s="106">
        <v>2099.9</v>
      </c>
      <c r="S31" s="110">
        <v>807.1</v>
      </c>
      <c r="T31" s="137">
        <v>0</v>
      </c>
    </row>
    <row r="32" spans="1:20" s="10" customFormat="1" ht="15.75">
      <c r="A32" s="34"/>
      <c r="B32" s="8">
        <v>211</v>
      </c>
      <c r="C32" s="53" t="s">
        <v>140</v>
      </c>
      <c r="D32" s="53"/>
      <c r="E32" s="53"/>
      <c r="F32" s="18"/>
      <c r="G32" s="53"/>
      <c r="H32" s="53"/>
      <c r="I32" s="53"/>
      <c r="J32" s="53"/>
      <c r="K32" s="53"/>
      <c r="L32" s="53"/>
      <c r="M32" s="53"/>
      <c r="N32" s="18"/>
      <c r="O32" s="56"/>
      <c r="P32" s="106">
        <v>1126.4</v>
      </c>
      <c r="Q32" s="106">
        <v>0</v>
      </c>
      <c r="R32" s="106">
        <v>1526.4</v>
      </c>
      <c r="S32" s="110">
        <v>807.8</v>
      </c>
      <c r="T32" s="137">
        <v>0</v>
      </c>
    </row>
    <row r="33" spans="1:20" s="10" customFormat="1" ht="15.75">
      <c r="A33" s="34" t="s">
        <v>18</v>
      </c>
      <c r="B33" s="8">
        <v>212</v>
      </c>
      <c r="C33" s="53" t="s">
        <v>1</v>
      </c>
      <c r="D33" s="53">
        <v>58</v>
      </c>
      <c r="E33" s="53">
        <v>11</v>
      </c>
      <c r="F33" s="18">
        <f t="shared" si="8"/>
        <v>11</v>
      </c>
      <c r="G33" s="53">
        <v>11</v>
      </c>
      <c r="H33" s="53">
        <v>0</v>
      </c>
      <c r="I33" s="53">
        <v>0</v>
      </c>
      <c r="J33" s="53"/>
      <c r="K33" s="53"/>
      <c r="L33" s="53"/>
      <c r="M33" s="53"/>
      <c r="N33" s="18">
        <v>60</v>
      </c>
      <c r="O33" s="56">
        <f>SUM(P33:T33)</f>
        <v>30</v>
      </c>
      <c r="P33" s="106">
        <v>15</v>
      </c>
      <c r="Q33" s="106">
        <v>0</v>
      </c>
      <c r="R33" s="106">
        <v>15</v>
      </c>
      <c r="S33" s="110">
        <v>0</v>
      </c>
      <c r="T33" s="137">
        <f t="shared" si="0"/>
        <v>0</v>
      </c>
    </row>
    <row r="34" spans="1:20" s="10" customFormat="1" ht="15.75">
      <c r="A34" s="34" t="s">
        <v>18</v>
      </c>
      <c r="B34" s="8">
        <v>213</v>
      </c>
      <c r="C34" s="53" t="s">
        <v>2</v>
      </c>
      <c r="D34" s="53">
        <v>1035</v>
      </c>
      <c r="E34" s="53">
        <v>329</v>
      </c>
      <c r="F34" s="18">
        <f t="shared" si="8"/>
        <v>509</v>
      </c>
      <c r="G34" s="53"/>
      <c r="H34" s="53">
        <v>316</v>
      </c>
      <c r="I34" s="53">
        <v>193</v>
      </c>
      <c r="J34" s="53"/>
      <c r="K34" s="53"/>
      <c r="L34" s="53"/>
      <c r="M34" s="53"/>
      <c r="N34" s="18">
        <v>1062</v>
      </c>
      <c r="O34" s="56">
        <f>SUM(P34:T34)</f>
        <v>2953.6675764551137</v>
      </c>
      <c r="P34" s="106">
        <v>1161.9</v>
      </c>
      <c r="Q34" s="106">
        <f>R34-P34</f>
        <v>54.5</v>
      </c>
      <c r="R34" s="106">
        <v>1216.4</v>
      </c>
      <c r="S34" s="110">
        <v>481.3</v>
      </c>
      <c r="T34" s="137">
        <f t="shared" si="0"/>
        <v>39.567576455113446</v>
      </c>
    </row>
    <row r="35" spans="1:20" s="10" customFormat="1" ht="15.75">
      <c r="A35" s="34"/>
      <c r="B35" s="8">
        <v>213</v>
      </c>
      <c r="C35" s="53" t="s">
        <v>139</v>
      </c>
      <c r="D35" s="53"/>
      <c r="E35" s="53"/>
      <c r="F35" s="18"/>
      <c r="G35" s="53"/>
      <c r="H35" s="53"/>
      <c r="I35" s="53"/>
      <c r="J35" s="53"/>
      <c r="K35" s="53"/>
      <c r="L35" s="53"/>
      <c r="M35" s="53"/>
      <c r="N35" s="18"/>
      <c r="O35" s="56"/>
      <c r="P35" s="106">
        <v>680.6</v>
      </c>
      <c r="Q35" s="106">
        <f>R35-P35</f>
        <v>0</v>
      </c>
      <c r="R35" s="106">
        <v>680.6</v>
      </c>
      <c r="S35" s="110">
        <v>282.1</v>
      </c>
      <c r="T35" s="137">
        <v>0</v>
      </c>
    </row>
    <row r="36" spans="1:20" s="10" customFormat="1" ht="15.75">
      <c r="A36" s="34"/>
      <c r="B36" s="8">
        <v>213</v>
      </c>
      <c r="C36" s="53" t="s">
        <v>140</v>
      </c>
      <c r="D36" s="53"/>
      <c r="E36" s="53"/>
      <c r="F36" s="18"/>
      <c r="G36" s="53"/>
      <c r="H36" s="53"/>
      <c r="I36" s="53"/>
      <c r="J36" s="53"/>
      <c r="K36" s="53"/>
      <c r="L36" s="53"/>
      <c r="M36" s="53"/>
      <c r="N36" s="18"/>
      <c r="O36" s="56"/>
      <c r="P36" s="106">
        <v>481.3</v>
      </c>
      <c r="Q36" s="106">
        <f>R36-P36</f>
        <v>54.49999999999994</v>
      </c>
      <c r="R36" s="106">
        <v>535.8</v>
      </c>
      <c r="S36" s="110">
        <v>199.2</v>
      </c>
      <c r="T36" s="137">
        <v>0</v>
      </c>
    </row>
    <row r="37" spans="1:20" s="7" customFormat="1" ht="15.75">
      <c r="A37" s="36" t="s">
        <v>18</v>
      </c>
      <c r="B37" s="5">
        <v>220</v>
      </c>
      <c r="C37" s="54" t="s">
        <v>3</v>
      </c>
      <c r="D37" s="24">
        <f>SUM(D38:D44)</f>
        <v>401</v>
      </c>
      <c r="E37" s="24">
        <f aca="true" t="shared" si="9" ref="E37:M37">SUM(E38:E44)</f>
        <v>252</v>
      </c>
      <c r="F37" s="24">
        <f t="shared" si="9"/>
        <v>274</v>
      </c>
      <c r="G37" s="24">
        <f t="shared" si="9"/>
        <v>274</v>
      </c>
      <c r="H37" s="24">
        <f t="shared" si="9"/>
        <v>0</v>
      </c>
      <c r="I37" s="24">
        <f t="shared" si="9"/>
        <v>0</v>
      </c>
      <c r="J37" s="24">
        <f t="shared" si="9"/>
        <v>0</v>
      </c>
      <c r="K37" s="24">
        <f t="shared" si="9"/>
        <v>0</v>
      </c>
      <c r="L37" s="24">
        <f t="shared" si="9"/>
        <v>0</v>
      </c>
      <c r="M37" s="24">
        <f t="shared" si="9"/>
        <v>0</v>
      </c>
      <c r="N37" s="24">
        <f>SUM(N38:N44)</f>
        <v>606</v>
      </c>
      <c r="O37" s="19">
        <f>SUM(O38:O44)</f>
        <v>2043.5816549570648</v>
      </c>
      <c r="P37" s="105">
        <f>P38+P39+P40+P43+P44+P45</f>
        <v>1027.2</v>
      </c>
      <c r="Q37" s="105">
        <f>SUM(Q38:Q45)</f>
        <v>0</v>
      </c>
      <c r="R37" s="105">
        <f>SUM(R38:R45)</f>
        <v>1027.2</v>
      </c>
      <c r="S37" s="111">
        <f>SUM(S38:S45)</f>
        <v>181.99999999999997</v>
      </c>
      <c r="T37" s="139">
        <f t="shared" si="0"/>
        <v>17.718068535825545</v>
      </c>
    </row>
    <row r="38" spans="1:20" s="10" customFormat="1" ht="15.75">
      <c r="A38" s="34" t="s">
        <v>18</v>
      </c>
      <c r="B38" s="8">
        <v>221</v>
      </c>
      <c r="C38" s="53" t="s">
        <v>4</v>
      </c>
      <c r="D38" s="53">
        <v>31</v>
      </c>
      <c r="E38" s="53">
        <v>20</v>
      </c>
      <c r="F38" s="18">
        <f t="shared" si="8"/>
        <v>27</v>
      </c>
      <c r="G38" s="53">
        <v>27</v>
      </c>
      <c r="H38" s="53"/>
      <c r="I38" s="53"/>
      <c r="J38" s="53"/>
      <c r="K38" s="53"/>
      <c r="L38" s="53"/>
      <c r="M38" s="53"/>
      <c r="N38" s="18">
        <v>46</v>
      </c>
      <c r="O38" s="56">
        <f aca="true" t="shared" si="10" ref="O38:O46">SUM(P38:T38)</f>
        <v>139.3</v>
      </c>
      <c r="P38" s="106">
        <v>50</v>
      </c>
      <c r="Q38" s="106">
        <v>0</v>
      </c>
      <c r="R38" s="106">
        <f>SUM(P38+Q38)</f>
        <v>50</v>
      </c>
      <c r="S38" s="110">
        <v>13.1</v>
      </c>
      <c r="T38" s="137">
        <f t="shared" si="0"/>
        <v>26.200000000000003</v>
      </c>
    </row>
    <row r="39" spans="1:20" s="10" customFormat="1" ht="15.75">
      <c r="A39" s="34" t="s">
        <v>18</v>
      </c>
      <c r="B39" s="8">
        <v>222</v>
      </c>
      <c r="C39" s="53" t="s">
        <v>5</v>
      </c>
      <c r="D39" s="53">
        <v>6</v>
      </c>
      <c r="E39" s="53">
        <v>2</v>
      </c>
      <c r="F39" s="18">
        <f t="shared" si="8"/>
        <v>3</v>
      </c>
      <c r="G39" s="53">
        <v>3</v>
      </c>
      <c r="H39" s="53"/>
      <c r="I39" s="53"/>
      <c r="J39" s="53"/>
      <c r="K39" s="53"/>
      <c r="L39" s="53"/>
      <c r="M39" s="53"/>
      <c r="N39" s="18">
        <v>6</v>
      </c>
      <c r="O39" s="56">
        <f t="shared" si="10"/>
        <v>20</v>
      </c>
      <c r="P39" s="106">
        <v>10</v>
      </c>
      <c r="Q39" s="106">
        <v>0</v>
      </c>
      <c r="R39" s="106">
        <f>SUM(P39+Q39)</f>
        <v>10</v>
      </c>
      <c r="S39" s="110">
        <v>0</v>
      </c>
      <c r="T39" s="137">
        <f t="shared" si="0"/>
        <v>0</v>
      </c>
    </row>
    <row r="40" spans="1:20" s="10" customFormat="1" ht="15.75">
      <c r="A40" s="34" t="s">
        <v>18</v>
      </c>
      <c r="B40" s="8">
        <v>223</v>
      </c>
      <c r="C40" s="53" t="s">
        <v>6</v>
      </c>
      <c r="D40" s="53">
        <v>132</v>
      </c>
      <c r="E40" s="53">
        <v>84</v>
      </c>
      <c r="F40" s="18">
        <f t="shared" si="8"/>
        <v>84</v>
      </c>
      <c r="G40" s="53">
        <v>84</v>
      </c>
      <c r="H40" s="53"/>
      <c r="I40" s="53"/>
      <c r="J40" s="53"/>
      <c r="K40" s="53"/>
      <c r="L40" s="53"/>
      <c r="M40" s="53"/>
      <c r="N40" s="18">
        <v>238</v>
      </c>
      <c r="O40" s="56">
        <f t="shared" si="10"/>
        <v>1599.9387978142076</v>
      </c>
      <c r="P40" s="106">
        <v>732</v>
      </c>
      <c r="Q40" s="106">
        <v>0</v>
      </c>
      <c r="R40" s="106">
        <f>SUM(P40+Q40)</f>
        <v>732</v>
      </c>
      <c r="S40" s="110">
        <v>119.6</v>
      </c>
      <c r="T40" s="137">
        <f t="shared" si="0"/>
        <v>16.338797814207652</v>
      </c>
    </row>
    <row r="41" spans="1:20" s="10" customFormat="1" ht="18" customHeight="1" hidden="1">
      <c r="A41" s="34" t="s">
        <v>18</v>
      </c>
      <c r="B41" s="8">
        <v>223</v>
      </c>
      <c r="C41" s="53" t="s">
        <v>122</v>
      </c>
      <c r="D41" s="53">
        <v>132</v>
      </c>
      <c r="E41" s="53">
        <v>84</v>
      </c>
      <c r="F41" s="18">
        <f>SUM(G41:L41)</f>
        <v>84</v>
      </c>
      <c r="G41" s="53">
        <v>84</v>
      </c>
      <c r="H41" s="53"/>
      <c r="I41" s="53"/>
      <c r="J41" s="53"/>
      <c r="K41" s="53"/>
      <c r="L41" s="53"/>
      <c r="M41" s="53"/>
      <c r="N41" s="18">
        <v>238</v>
      </c>
      <c r="O41" s="56">
        <f t="shared" si="10"/>
        <v>0</v>
      </c>
      <c r="P41" s="106">
        <v>0</v>
      </c>
      <c r="Q41" s="106">
        <v>0</v>
      </c>
      <c r="R41" s="106">
        <f>SUM(P41+Q41)</f>
        <v>0</v>
      </c>
      <c r="S41" s="110">
        <v>0</v>
      </c>
      <c r="T41" s="137">
        <v>0</v>
      </c>
    </row>
    <row r="42" spans="1:20" s="10" customFormat="1" ht="15.75" hidden="1">
      <c r="A42" s="34" t="s">
        <v>18</v>
      </c>
      <c r="B42" s="8">
        <v>224</v>
      </c>
      <c r="C42" s="53" t="s">
        <v>7</v>
      </c>
      <c r="D42" s="53"/>
      <c r="E42" s="53"/>
      <c r="F42" s="18">
        <f t="shared" si="8"/>
        <v>0</v>
      </c>
      <c r="G42" s="53"/>
      <c r="H42" s="53"/>
      <c r="I42" s="53"/>
      <c r="J42" s="53"/>
      <c r="K42" s="53"/>
      <c r="L42" s="53"/>
      <c r="M42" s="53"/>
      <c r="N42" s="18"/>
      <c r="O42" s="56">
        <f t="shared" si="10"/>
        <v>0</v>
      </c>
      <c r="P42" s="106">
        <v>0</v>
      </c>
      <c r="Q42" s="106">
        <v>0</v>
      </c>
      <c r="R42" s="106">
        <v>0</v>
      </c>
      <c r="S42" s="110">
        <v>0</v>
      </c>
      <c r="T42" s="137">
        <v>0</v>
      </c>
    </row>
    <row r="43" spans="1:20" s="10" customFormat="1" ht="15.75">
      <c r="A43" s="34" t="s">
        <v>18</v>
      </c>
      <c r="B43" s="8">
        <v>225</v>
      </c>
      <c r="C43" s="53" t="s">
        <v>8</v>
      </c>
      <c r="D43" s="53">
        <v>22</v>
      </c>
      <c r="E43" s="53">
        <v>5</v>
      </c>
      <c r="F43" s="18">
        <f t="shared" si="8"/>
        <v>7</v>
      </c>
      <c r="G43" s="53">
        <v>7</v>
      </c>
      <c r="H43" s="53"/>
      <c r="I43" s="53"/>
      <c r="J43" s="53"/>
      <c r="K43" s="53"/>
      <c r="L43" s="53"/>
      <c r="M43" s="53"/>
      <c r="N43" s="18">
        <v>17</v>
      </c>
      <c r="O43" s="56">
        <f t="shared" si="10"/>
        <v>100</v>
      </c>
      <c r="P43" s="106">
        <v>50</v>
      </c>
      <c r="Q43" s="106">
        <f>R43-P43</f>
        <v>0</v>
      </c>
      <c r="R43" s="106">
        <v>50</v>
      </c>
      <c r="S43" s="110">
        <v>0</v>
      </c>
      <c r="T43" s="137">
        <f t="shared" si="0"/>
        <v>0</v>
      </c>
    </row>
    <row r="44" spans="1:20" s="10" customFormat="1" ht="15.75">
      <c r="A44" s="34" t="s">
        <v>18</v>
      </c>
      <c r="B44" s="8">
        <v>226</v>
      </c>
      <c r="C44" s="53" t="s">
        <v>9</v>
      </c>
      <c r="D44" s="53">
        <v>78</v>
      </c>
      <c r="E44" s="53">
        <v>57</v>
      </c>
      <c r="F44" s="18">
        <f t="shared" si="8"/>
        <v>69</v>
      </c>
      <c r="G44" s="53">
        <v>69</v>
      </c>
      <c r="H44" s="53"/>
      <c r="I44" s="53"/>
      <c r="J44" s="53"/>
      <c r="K44" s="53"/>
      <c r="L44" s="53"/>
      <c r="M44" s="53"/>
      <c r="N44" s="18">
        <v>61</v>
      </c>
      <c r="O44" s="56">
        <f t="shared" si="10"/>
        <v>184.34285714285713</v>
      </c>
      <c r="P44" s="106">
        <v>77</v>
      </c>
      <c r="Q44" s="106">
        <f>R44-P44</f>
        <v>0</v>
      </c>
      <c r="R44" s="106">
        <v>77</v>
      </c>
      <c r="S44" s="110">
        <v>13.2</v>
      </c>
      <c r="T44" s="137">
        <f t="shared" si="0"/>
        <v>17.142857142857142</v>
      </c>
    </row>
    <row r="45" spans="1:20" s="10" customFormat="1" ht="17.25" customHeight="1">
      <c r="A45" s="34" t="s">
        <v>18</v>
      </c>
      <c r="B45" s="8">
        <v>251</v>
      </c>
      <c r="C45" s="53" t="s">
        <v>39</v>
      </c>
      <c r="D45" s="53"/>
      <c r="E45" s="53"/>
      <c r="F45" s="18"/>
      <c r="G45" s="53"/>
      <c r="H45" s="53"/>
      <c r="I45" s="53"/>
      <c r="J45" s="53"/>
      <c r="K45" s="53"/>
      <c r="L45" s="53"/>
      <c r="M45" s="53"/>
      <c r="N45" s="18"/>
      <c r="O45" s="56">
        <f t="shared" si="10"/>
        <v>285.8641404805915</v>
      </c>
      <c r="P45" s="106">
        <v>108.2</v>
      </c>
      <c r="Q45" s="106">
        <v>0</v>
      </c>
      <c r="R45" s="106">
        <v>108.2</v>
      </c>
      <c r="S45" s="110">
        <v>36.1</v>
      </c>
      <c r="T45" s="137">
        <f t="shared" si="0"/>
        <v>33.364140480591495</v>
      </c>
    </row>
    <row r="46" spans="1:20" s="7" customFormat="1" ht="15.75" hidden="1">
      <c r="A46" s="36" t="s">
        <v>18</v>
      </c>
      <c r="B46" s="5">
        <v>262</v>
      </c>
      <c r="C46" s="54" t="s">
        <v>32</v>
      </c>
      <c r="D46" s="54"/>
      <c r="E46" s="54"/>
      <c r="F46" s="18">
        <f t="shared" si="8"/>
        <v>0</v>
      </c>
      <c r="G46" s="54"/>
      <c r="H46" s="54"/>
      <c r="I46" s="54"/>
      <c r="J46" s="54"/>
      <c r="K46" s="54"/>
      <c r="L46" s="54"/>
      <c r="M46" s="54"/>
      <c r="N46" s="24"/>
      <c r="O46" s="56">
        <f t="shared" si="10"/>
        <v>0</v>
      </c>
      <c r="P46" s="105">
        <v>0</v>
      </c>
      <c r="Q46" s="105">
        <v>0</v>
      </c>
      <c r="R46" s="106">
        <f>SUM(P46:Q46)</f>
        <v>0</v>
      </c>
      <c r="S46" s="111">
        <v>0</v>
      </c>
      <c r="T46" s="137">
        <v>0</v>
      </c>
    </row>
    <row r="47" spans="1:20" s="7" customFormat="1" ht="15.75" hidden="1">
      <c r="A47" s="36" t="s">
        <v>18</v>
      </c>
      <c r="B47" s="5">
        <v>263</v>
      </c>
      <c r="C47" s="54" t="s">
        <v>115</v>
      </c>
      <c r="D47" s="54"/>
      <c r="E47" s="54"/>
      <c r="F47" s="18">
        <f t="shared" si="8"/>
        <v>0</v>
      </c>
      <c r="G47" s="54"/>
      <c r="H47" s="54"/>
      <c r="I47" s="54"/>
      <c r="J47" s="54"/>
      <c r="K47" s="54"/>
      <c r="L47" s="54"/>
      <c r="M47" s="54"/>
      <c r="N47" s="24">
        <v>0</v>
      </c>
      <c r="O47" s="19"/>
      <c r="P47" s="105">
        <v>0</v>
      </c>
      <c r="Q47" s="105">
        <v>0</v>
      </c>
      <c r="R47" s="106">
        <f>SUM(P47:Q47)</f>
        <v>0</v>
      </c>
      <c r="S47" s="111">
        <v>0</v>
      </c>
      <c r="T47" s="137">
        <v>0</v>
      </c>
    </row>
    <row r="48" spans="1:20" s="7" customFormat="1" ht="15.75">
      <c r="A48" s="36" t="s">
        <v>18</v>
      </c>
      <c r="B48" s="5">
        <v>290</v>
      </c>
      <c r="C48" s="54" t="s">
        <v>11</v>
      </c>
      <c r="D48" s="24">
        <v>53</v>
      </c>
      <c r="E48" s="54">
        <v>2</v>
      </c>
      <c r="F48" s="18">
        <f t="shared" si="8"/>
        <v>2</v>
      </c>
      <c r="G48" s="54">
        <v>2</v>
      </c>
      <c r="H48" s="54"/>
      <c r="I48" s="54"/>
      <c r="J48" s="54"/>
      <c r="K48" s="54"/>
      <c r="L48" s="54"/>
      <c r="M48" s="54"/>
      <c r="N48" s="24">
        <v>35</v>
      </c>
      <c r="O48" s="56">
        <f>SUM(P48:T48)</f>
        <v>52.69056603773585</v>
      </c>
      <c r="P48" s="105">
        <v>20.2</v>
      </c>
      <c r="Q48" s="105">
        <f>R48-P48</f>
        <v>1</v>
      </c>
      <c r="R48" s="105">
        <v>21.2</v>
      </c>
      <c r="S48" s="111">
        <v>1.8</v>
      </c>
      <c r="T48" s="137">
        <f t="shared" si="0"/>
        <v>8.49056603773585</v>
      </c>
    </row>
    <row r="49" spans="1:20" s="7" customFormat="1" ht="15.75">
      <c r="A49" s="36" t="s">
        <v>18</v>
      </c>
      <c r="B49" s="5">
        <v>300</v>
      </c>
      <c r="C49" s="54" t="s">
        <v>12</v>
      </c>
      <c r="D49" s="24">
        <f>SUM(D50:D51)</f>
        <v>175</v>
      </c>
      <c r="E49" s="24">
        <f aca="true" t="shared" si="11" ref="E49:M49">SUM(E50:E51)</f>
        <v>139</v>
      </c>
      <c r="F49" s="24">
        <f t="shared" si="11"/>
        <v>186</v>
      </c>
      <c r="G49" s="24">
        <f t="shared" si="11"/>
        <v>186</v>
      </c>
      <c r="H49" s="24">
        <f t="shared" si="11"/>
        <v>0</v>
      </c>
      <c r="I49" s="24">
        <f t="shared" si="11"/>
        <v>0</v>
      </c>
      <c r="J49" s="24">
        <f t="shared" si="11"/>
        <v>0</v>
      </c>
      <c r="K49" s="24">
        <f t="shared" si="11"/>
        <v>0</v>
      </c>
      <c r="L49" s="24">
        <f t="shared" si="11"/>
        <v>0</v>
      </c>
      <c r="M49" s="24">
        <f t="shared" si="11"/>
        <v>0</v>
      </c>
      <c r="N49" s="24">
        <f>SUM(N50:N51)</f>
        <v>162</v>
      </c>
      <c r="O49" s="19">
        <f>SUM(O50:O51)</f>
        <v>459.4162162162162</v>
      </c>
      <c r="P49" s="105">
        <f>P50+P51</f>
        <v>178</v>
      </c>
      <c r="Q49" s="105">
        <f>SUM(Q50:Q51)</f>
        <v>13</v>
      </c>
      <c r="R49" s="105">
        <f>SUM(R50:R51)</f>
        <v>191</v>
      </c>
      <c r="S49" s="111">
        <f>S50+S51</f>
        <v>46.2</v>
      </c>
      <c r="T49" s="139">
        <f t="shared" si="0"/>
        <v>24.188481675392673</v>
      </c>
    </row>
    <row r="50" spans="1:20" s="10" customFormat="1" ht="15.75">
      <c r="A50" s="34" t="s">
        <v>18</v>
      </c>
      <c r="B50" s="8">
        <v>310</v>
      </c>
      <c r="C50" s="53" t="s">
        <v>13</v>
      </c>
      <c r="D50" s="53">
        <v>77</v>
      </c>
      <c r="E50" s="53">
        <v>77</v>
      </c>
      <c r="F50" s="18">
        <f t="shared" si="8"/>
        <v>77</v>
      </c>
      <c r="G50" s="53">
        <v>77</v>
      </c>
      <c r="H50" s="53"/>
      <c r="I50" s="53"/>
      <c r="J50" s="53"/>
      <c r="K50" s="53"/>
      <c r="L50" s="53"/>
      <c r="M50" s="53"/>
      <c r="N50" s="18">
        <v>46</v>
      </c>
      <c r="O50" s="56">
        <f>SUM(P50:T50)</f>
        <v>86</v>
      </c>
      <c r="P50" s="106">
        <v>38</v>
      </c>
      <c r="Q50" s="106">
        <f>R50-P50</f>
        <v>5</v>
      </c>
      <c r="R50" s="106">
        <v>43</v>
      </c>
      <c r="S50" s="110">
        <v>0</v>
      </c>
      <c r="T50" s="137">
        <f t="shared" si="0"/>
        <v>0</v>
      </c>
    </row>
    <row r="51" spans="1:20" s="10" customFormat="1" ht="18" customHeight="1">
      <c r="A51" s="34" t="s">
        <v>18</v>
      </c>
      <c r="B51" s="8">
        <v>340</v>
      </c>
      <c r="C51" s="53" t="s">
        <v>14</v>
      </c>
      <c r="D51" s="53">
        <v>98</v>
      </c>
      <c r="E51" s="53">
        <v>62</v>
      </c>
      <c r="F51" s="18">
        <f t="shared" si="8"/>
        <v>109</v>
      </c>
      <c r="G51" s="53">
        <v>109</v>
      </c>
      <c r="H51" s="53"/>
      <c r="I51" s="53"/>
      <c r="J51" s="53"/>
      <c r="K51" s="53"/>
      <c r="L51" s="53"/>
      <c r="M51" s="53"/>
      <c r="N51" s="18">
        <v>116</v>
      </c>
      <c r="O51" s="56">
        <f>SUM(P51:T51)</f>
        <v>373.4162162162162</v>
      </c>
      <c r="P51" s="106">
        <v>140</v>
      </c>
      <c r="Q51" s="106">
        <f>R51-P51</f>
        <v>8</v>
      </c>
      <c r="R51" s="106">
        <v>148</v>
      </c>
      <c r="S51" s="110">
        <v>46.2</v>
      </c>
      <c r="T51" s="137">
        <f t="shared" si="0"/>
        <v>31.216216216216218</v>
      </c>
    </row>
    <row r="52" spans="1:20" s="10" customFormat="1" ht="15.75" customHeight="1">
      <c r="A52" s="35"/>
      <c r="B52" s="12"/>
      <c r="C52" s="11" t="s">
        <v>16</v>
      </c>
      <c r="D52" s="19">
        <f aca="true" t="shared" si="12" ref="D52:O52">SUM(D29,D37,D47,D48,D49)</f>
        <v>3622</v>
      </c>
      <c r="E52" s="19">
        <f t="shared" si="12"/>
        <v>2331</v>
      </c>
      <c r="F52" s="19">
        <f t="shared" si="12"/>
        <v>3077</v>
      </c>
      <c r="G52" s="19">
        <f t="shared" si="12"/>
        <v>473</v>
      </c>
      <c r="H52" s="19">
        <f t="shared" si="12"/>
        <v>1213</v>
      </c>
      <c r="I52" s="19">
        <f t="shared" si="12"/>
        <v>1391</v>
      </c>
      <c r="J52" s="19">
        <f t="shared" si="12"/>
        <v>0</v>
      </c>
      <c r="K52" s="19">
        <f t="shared" si="12"/>
        <v>0</v>
      </c>
      <c r="L52" s="19">
        <f t="shared" si="12"/>
        <v>0</v>
      </c>
      <c r="M52" s="19">
        <f t="shared" si="12"/>
        <v>0</v>
      </c>
      <c r="N52" s="19">
        <f t="shared" si="12"/>
        <v>5029</v>
      </c>
      <c r="O52" s="19">
        <f t="shared" si="12"/>
        <v>14451.491766361714</v>
      </c>
      <c r="P52" s="108">
        <f>P30+P33+P34+P37+P48+P49</f>
        <v>5628.6</v>
      </c>
      <c r="Q52" s="108">
        <f>SUM(Q29,Q37,Q47,Q48,Q49)</f>
        <v>468.5</v>
      </c>
      <c r="R52" s="108">
        <f>R29+R37+R48+R49</f>
        <v>6097.1</v>
      </c>
      <c r="S52" s="109">
        <f>SUM(S29,S37,S47,S48,S49)</f>
        <v>2326.3</v>
      </c>
      <c r="T52" s="138">
        <f t="shared" si="0"/>
        <v>38.15420445785701</v>
      </c>
    </row>
    <row r="53" spans="1:20" s="7" customFormat="1" ht="15.75" hidden="1">
      <c r="A53" s="36" t="s">
        <v>63</v>
      </c>
      <c r="B53" s="5">
        <v>210</v>
      </c>
      <c r="C53" s="54" t="s">
        <v>27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24">
        <f>SUM(N54:N56)</f>
        <v>0</v>
      </c>
      <c r="O53" s="19"/>
      <c r="P53" s="105"/>
      <c r="Q53" s="105"/>
      <c r="R53" s="105"/>
      <c r="S53" s="111"/>
      <c r="T53" s="137" t="e">
        <f t="shared" si="0"/>
        <v>#DIV/0!</v>
      </c>
    </row>
    <row r="54" spans="1:20" s="10" customFormat="1" ht="15.75" hidden="1">
      <c r="A54" s="34" t="s">
        <v>63</v>
      </c>
      <c r="B54" s="8">
        <v>211</v>
      </c>
      <c r="C54" s="53" t="s">
        <v>0</v>
      </c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18"/>
      <c r="O54" s="56"/>
      <c r="P54" s="106"/>
      <c r="Q54" s="106"/>
      <c r="R54" s="106"/>
      <c r="S54" s="110"/>
      <c r="T54" s="137" t="e">
        <f t="shared" si="0"/>
        <v>#DIV/0!</v>
      </c>
    </row>
    <row r="55" spans="1:20" s="10" customFormat="1" ht="15.75" hidden="1">
      <c r="A55" s="34" t="s">
        <v>63</v>
      </c>
      <c r="B55" s="8">
        <v>212</v>
      </c>
      <c r="C55" s="53" t="s">
        <v>1</v>
      </c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18"/>
      <c r="O55" s="56"/>
      <c r="P55" s="106"/>
      <c r="Q55" s="106"/>
      <c r="R55" s="106"/>
      <c r="S55" s="110"/>
      <c r="T55" s="137" t="e">
        <f t="shared" si="0"/>
        <v>#DIV/0!</v>
      </c>
    </row>
    <row r="56" spans="1:20" s="10" customFormat="1" ht="15.75" hidden="1">
      <c r="A56" s="34" t="s">
        <v>63</v>
      </c>
      <c r="B56" s="8">
        <v>213</v>
      </c>
      <c r="C56" s="53" t="s">
        <v>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18"/>
      <c r="O56" s="56"/>
      <c r="P56" s="106"/>
      <c r="Q56" s="106"/>
      <c r="R56" s="106"/>
      <c r="S56" s="110"/>
      <c r="T56" s="137" t="e">
        <f t="shared" si="0"/>
        <v>#DIV/0!</v>
      </c>
    </row>
    <row r="57" spans="1:20" s="7" customFormat="1" ht="15.75" hidden="1">
      <c r="A57" s="36" t="s">
        <v>63</v>
      </c>
      <c r="B57" s="5">
        <v>220</v>
      </c>
      <c r="C57" s="54" t="s">
        <v>3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24">
        <f>SUM(N58:N63)</f>
        <v>0</v>
      </c>
      <c r="O57" s="19"/>
      <c r="P57" s="105"/>
      <c r="Q57" s="105"/>
      <c r="R57" s="105"/>
      <c r="S57" s="111"/>
      <c r="T57" s="137" t="e">
        <f t="shared" si="0"/>
        <v>#DIV/0!</v>
      </c>
    </row>
    <row r="58" spans="1:20" s="10" customFormat="1" ht="15.75" hidden="1">
      <c r="A58" s="34" t="s">
        <v>63</v>
      </c>
      <c r="B58" s="8">
        <v>221</v>
      </c>
      <c r="C58" s="53" t="s">
        <v>4</v>
      </c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18"/>
      <c r="O58" s="56"/>
      <c r="P58" s="106"/>
      <c r="Q58" s="106"/>
      <c r="R58" s="106"/>
      <c r="S58" s="110"/>
      <c r="T58" s="137" t="e">
        <f aca="true" t="shared" si="13" ref="T58:T65">SUM(S58/R58*100)</f>
        <v>#DIV/0!</v>
      </c>
    </row>
    <row r="59" spans="1:20" s="10" customFormat="1" ht="15.75" hidden="1">
      <c r="A59" s="34" t="s">
        <v>63</v>
      </c>
      <c r="B59" s="8">
        <v>222</v>
      </c>
      <c r="C59" s="53" t="s">
        <v>5</v>
      </c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18"/>
      <c r="O59" s="56"/>
      <c r="P59" s="106"/>
      <c r="Q59" s="106"/>
      <c r="R59" s="106"/>
      <c r="S59" s="110"/>
      <c r="T59" s="137" t="e">
        <f t="shared" si="13"/>
        <v>#DIV/0!</v>
      </c>
    </row>
    <row r="60" spans="1:20" s="10" customFormat="1" ht="15.75" hidden="1">
      <c r="A60" s="34" t="s">
        <v>63</v>
      </c>
      <c r="B60" s="8">
        <v>223</v>
      </c>
      <c r="C60" s="53" t="s">
        <v>6</v>
      </c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18"/>
      <c r="O60" s="56"/>
      <c r="P60" s="106"/>
      <c r="Q60" s="106"/>
      <c r="R60" s="106"/>
      <c r="S60" s="110"/>
      <c r="T60" s="137" t="e">
        <f t="shared" si="13"/>
        <v>#DIV/0!</v>
      </c>
    </row>
    <row r="61" spans="1:20" s="10" customFormat="1" ht="15.75" hidden="1">
      <c r="A61" s="34" t="s">
        <v>63</v>
      </c>
      <c r="B61" s="8">
        <v>224</v>
      </c>
      <c r="C61" s="53" t="s">
        <v>7</v>
      </c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18"/>
      <c r="O61" s="56"/>
      <c r="P61" s="106"/>
      <c r="Q61" s="106"/>
      <c r="R61" s="106"/>
      <c r="S61" s="110"/>
      <c r="T61" s="137" t="e">
        <f t="shared" si="13"/>
        <v>#DIV/0!</v>
      </c>
    </row>
    <row r="62" spans="1:20" s="10" customFormat="1" ht="15.75" hidden="1">
      <c r="A62" s="34" t="s">
        <v>63</v>
      </c>
      <c r="B62" s="8">
        <v>225</v>
      </c>
      <c r="C62" s="53" t="s">
        <v>8</v>
      </c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18"/>
      <c r="O62" s="56"/>
      <c r="P62" s="106"/>
      <c r="Q62" s="106"/>
      <c r="R62" s="106"/>
      <c r="S62" s="110"/>
      <c r="T62" s="137" t="e">
        <f t="shared" si="13"/>
        <v>#DIV/0!</v>
      </c>
    </row>
    <row r="63" spans="1:20" s="10" customFormat="1" ht="15.75" hidden="1">
      <c r="A63" s="34" t="s">
        <v>63</v>
      </c>
      <c r="B63" s="8">
        <v>226</v>
      </c>
      <c r="C63" s="53" t="s">
        <v>9</v>
      </c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18"/>
      <c r="O63" s="56"/>
      <c r="P63" s="106"/>
      <c r="Q63" s="106"/>
      <c r="R63" s="106"/>
      <c r="S63" s="110"/>
      <c r="T63" s="137" t="e">
        <f t="shared" si="13"/>
        <v>#DIV/0!</v>
      </c>
    </row>
    <row r="64" spans="1:20" s="7" customFormat="1" ht="15.75" hidden="1">
      <c r="A64" s="36" t="s">
        <v>63</v>
      </c>
      <c r="B64" s="5">
        <v>262</v>
      </c>
      <c r="C64" s="54" t="s">
        <v>32</v>
      </c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24"/>
      <c r="O64" s="19"/>
      <c r="P64" s="105"/>
      <c r="Q64" s="105"/>
      <c r="R64" s="105"/>
      <c r="S64" s="111"/>
      <c r="T64" s="137" t="e">
        <f t="shared" si="13"/>
        <v>#DIV/0!</v>
      </c>
    </row>
    <row r="65" spans="1:20" s="7" customFormat="1" ht="16.5" customHeight="1">
      <c r="A65" s="36" t="s">
        <v>63</v>
      </c>
      <c r="B65" s="5">
        <v>251</v>
      </c>
      <c r="C65" s="53" t="s">
        <v>39</v>
      </c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24"/>
      <c r="O65" s="19"/>
      <c r="P65" s="106">
        <v>677.1</v>
      </c>
      <c r="Q65" s="106">
        <v>0</v>
      </c>
      <c r="R65" s="106">
        <v>677.1</v>
      </c>
      <c r="S65" s="110">
        <v>370.6</v>
      </c>
      <c r="T65" s="137">
        <f t="shared" si="13"/>
        <v>54.733421946536694</v>
      </c>
    </row>
    <row r="66" spans="1:20" s="7" customFormat="1" ht="15.75" customHeight="1">
      <c r="A66" s="34" t="s">
        <v>63</v>
      </c>
      <c r="B66" s="8">
        <v>251</v>
      </c>
      <c r="C66" s="53" t="s">
        <v>141</v>
      </c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24"/>
      <c r="O66" s="19"/>
      <c r="P66" s="106"/>
      <c r="Q66" s="106">
        <v>0</v>
      </c>
      <c r="R66" s="106">
        <f>SUM(P66+Q66)</f>
        <v>0</v>
      </c>
      <c r="S66" s="110">
        <v>0</v>
      </c>
      <c r="T66" s="137">
        <v>0</v>
      </c>
    </row>
    <row r="67" spans="1:20" s="7" customFormat="1" ht="15.75" hidden="1">
      <c r="A67" s="36" t="s">
        <v>63</v>
      </c>
      <c r="B67" s="5">
        <v>290</v>
      </c>
      <c r="C67" s="54" t="s">
        <v>11</v>
      </c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24">
        <v>0</v>
      </c>
      <c r="O67" s="19"/>
      <c r="P67" s="105"/>
      <c r="Q67" s="105"/>
      <c r="R67" s="105"/>
      <c r="S67" s="111"/>
      <c r="T67" s="137" t="e">
        <f aca="true" t="shared" si="14" ref="T67:T121">SUM(S67/R67*100)</f>
        <v>#DIV/0!</v>
      </c>
    </row>
    <row r="68" spans="1:20" s="7" customFormat="1" ht="15.75" hidden="1">
      <c r="A68" s="36" t="s">
        <v>63</v>
      </c>
      <c r="B68" s="5">
        <v>300</v>
      </c>
      <c r="C68" s="54" t="s">
        <v>12</v>
      </c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24">
        <f>SUM(N69:N70)</f>
        <v>0</v>
      </c>
      <c r="O68" s="19"/>
      <c r="P68" s="105"/>
      <c r="Q68" s="105"/>
      <c r="R68" s="105"/>
      <c r="S68" s="111"/>
      <c r="T68" s="137" t="e">
        <f t="shared" si="14"/>
        <v>#DIV/0!</v>
      </c>
    </row>
    <row r="69" spans="1:20" s="10" customFormat="1" ht="15.75" hidden="1">
      <c r="A69" s="34" t="s">
        <v>63</v>
      </c>
      <c r="B69" s="8">
        <v>310</v>
      </c>
      <c r="C69" s="53" t="s">
        <v>13</v>
      </c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18"/>
      <c r="O69" s="56"/>
      <c r="P69" s="106"/>
      <c r="Q69" s="106"/>
      <c r="R69" s="106"/>
      <c r="S69" s="110"/>
      <c r="T69" s="137" t="e">
        <f t="shared" si="14"/>
        <v>#DIV/0!</v>
      </c>
    </row>
    <row r="70" spans="1:20" s="10" customFormat="1" ht="15.75" hidden="1">
      <c r="A70" s="34" t="s">
        <v>63</v>
      </c>
      <c r="B70" s="8">
        <v>340</v>
      </c>
      <c r="C70" s="53" t="s">
        <v>14</v>
      </c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18"/>
      <c r="O70" s="56"/>
      <c r="P70" s="106"/>
      <c r="Q70" s="106"/>
      <c r="R70" s="106"/>
      <c r="S70" s="110"/>
      <c r="T70" s="137" t="e">
        <f t="shared" si="14"/>
        <v>#DIV/0!</v>
      </c>
    </row>
    <row r="71" spans="1:20" s="10" customFormat="1" ht="15" customHeight="1">
      <c r="A71" s="35"/>
      <c r="B71" s="12"/>
      <c r="C71" s="11" t="s">
        <v>16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9">
        <f>SUM(N53,N57,N66,N67,N68)</f>
        <v>0</v>
      </c>
      <c r="O71" s="19"/>
      <c r="P71" s="108">
        <f>SUM(P66,P65)</f>
        <v>677.1</v>
      </c>
      <c r="Q71" s="108">
        <f>SUM(Q66)</f>
        <v>0</v>
      </c>
      <c r="R71" s="108">
        <f>SUM(R66,R65)</f>
        <v>677.1</v>
      </c>
      <c r="S71" s="109">
        <f>SUM(S66,S65)</f>
        <v>370.6</v>
      </c>
      <c r="T71" s="138">
        <f t="shared" si="14"/>
        <v>54.733421946536694</v>
      </c>
    </row>
    <row r="72" spans="1:20" s="13" customFormat="1" ht="15.75">
      <c r="A72" s="37" t="s">
        <v>76</v>
      </c>
      <c r="B72" s="16">
        <v>290</v>
      </c>
      <c r="C72" s="17" t="s">
        <v>77</v>
      </c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23">
        <v>0</v>
      </c>
      <c r="O72" s="57"/>
      <c r="P72" s="112">
        <v>0</v>
      </c>
      <c r="Q72" s="112">
        <v>0</v>
      </c>
      <c r="R72" s="113">
        <f>SUM(P72+Q72)</f>
        <v>0</v>
      </c>
      <c r="S72" s="114"/>
      <c r="T72" s="140">
        <v>0</v>
      </c>
    </row>
    <row r="73" spans="1:20" s="13" customFormat="1" ht="15.75" hidden="1">
      <c r="A73" s="37" t="s">
        <v>21</v>
      </c>
      <c r="B73" s="16">
        <v>231</v>
      </c>
      <c r="C73" s="17" t="s">
        <v>22</v>
      </c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23"/>
      <c r="O73" s="57"/>
      <c r="P73" s="115">
        <v>0</v>
      </c>
      <c r="Q73" s="115"/>
      <c r="R73" s="113">
        <f>SUM(P73+Q73)</f>
        <v>0</v>
      </c>
      <c r="S73" s="116"/>
      <c r="T73" s="140">
        <v>0</v>
      </c>
    </row>
    <row r="74" spans="1:20" s="13" customFormat="1" ht="15.75">
      <c r="A74" s="37" t="s">
        <v>21</v>
      </c>
      <c r="B74" s="16">
        <v>290</v>
      </c>
      <c r="C74" s="17" t="s">
        <v>23</v>
      </c>
      <c r="D74" s="17">
        <v>15</v>
      </c>
      <c r="E74" s="17">
        <v>0</v>
      </c>
      <c r="F74" s="80">
        <f>SUM(G74:L74)</f>
        <v>0</v>
      </c>
      <c r="G74" s="17"/>
      <c r="H74" s="17"/>
      <c r="I74" s="17"/>
      <c r="J74" s="17"/>
      <c r="K74" s="17"/>
      <c r="L74" s="17"/>
      <c r="M74" s="17"/>
      <c r="N74" s="23">
        <v>20</v>
      </c>
      <c r="O74" s="19">
        <f>SUM(P74:T74)</f>
        <v>20</v>
      </c>
      <c r="P74" s="112">
        <v>10</v>
      </c>
      <c r="Q74" s="112">
        <v>0</v>
      </c>
      <c r="R74" s="113">
        <v>10</v>
      </c>
      <c r="S74" s="114">
        <v>0</v>
      </c>
      <c r="T74" s="141">
        <v>0</v>
      </c>
    </row>
    <row r="75" spans="1:20" s="13" customFormat="1" ht="15.75">
      <c r="A75" s="37" t="s">
        <v>109</v>
      </c>
      <c r="B75" s="16">
        <v>226</v>
      </c>
      <c r="C75" s="17" t="s">
        <v>24</v>
      </c>
      <c r="D75" s="17"/>
      <c r="E75" s="17"/>
      <c r="F75" s="80">
        <f>SUM(G75:L75)</f>
        <v>0</v>
      </c>
      <c r="G75" s="17"/>
      <c r="H75" s="17"/>
      <c r="I75" s="17"/>
      <c r="J75" s="17"/>
      <c r="K75" s="17"/>
      <c r="L75" s="17"/>
      <c r="M75" s="17"/>
      <c r="N75" s="23">
        <v>0</v>
      </c>
      <c r="O75" s="19">
        <f>SUM(P75:T75)</f>
        <v>0</v>
      </c>
      <c r="P75" s="112">
        <v>0</v>
      </c>
      <c r="Q75" s="112">
        <v>0</v>
      </c>
      <c r="R75" s="113">
        <f>SUM(P75+Q75)</f>
        <v>0</v>
      </c>
      <c r="S75" s="114">
        <v>0</v>
      </c>
      <c r="T75" s="141">
        <v>0</v>
      </c>
    </row>
    <row r="76" spans="1:20" s="13" customFormat="1" ht="15.75">
      <c r="A76" s="37" t="s">
        <v>109</v>
      </c>
      <c r="B76" s="16">
        <v>290</v>
      </c>
      <c r="C76" s="17" t="s">
        <v>24</v>
      </c>
      <c r="D76" s="17"/>
      <c r="E76" s="17"/>
      <c r="F76" s="80">
        <f>SUM(G76:L76)</f>
        <v>0</v>
      </c>
      <c r="G76" s="17"/>
      <c r="H76" s="17"/>
      <c r="I76" s="17"/>
      <c r="J76" s="17"/>
      <c r="K76" s="17"/>
      <c r="L76" s="17"/>
      <c r="M76" s="17"/>
      <c r="N76" s="23">
        <v>0</v>
      </c>
      <c r="O76" s="19">
        <f>SUM(P76:T76)</f>
        <v>91.5</v>
      </c>
      <c r="P76" s="112">
        <v>15.1</v>
      </c>
      <c r="Q76" s="112">
        <f>R76-P76</f>
        <v>1.5000000000000018</v>
      </c>
      <c r="R76" s="113">
        <v>16.6</v>
      </c>
      <c r="S76" s="114">
        <v>8.3</v>
      </c>
      <c r="T76" s="141">
        <f t="shared" si="14"/>
        <v>50</v>
      </c>
    </row>
    <row r="77" spans="1:20" s="13" customFormat="1" ht="15.75">
      <c r="A77" s="107" t="s">
        <v>109</v>
      </c>
      <c r="B77" s="16">
        <v>340</v>
      </c>
      <c r="C77" s="17" t="s">
        <v>24</v>
      </c>
      <c r="D77" s="17"/>
      <c r="E77" s="17"/>
      <c r="F77" s="80"/>
      <c r="G77" s="17"/>
      <c r="H77" s="17"/>
      <c r="I77" s="17"/>
      <c r="J77" s="17"/>
      <c r="K77" s="17"/>
      <c r="L77" s="17"/>
      <c r="M77" s="17"/>
      <c r="N77" s="23"/>
      <c r="O77" s="19"/>
      <c r="P77" s="112">
        <v>0.7</v>
      </c>
      <c r="Q77" s="112"/>
      <c r="R77" s="113">
        <v>0.7</v>
      </c>
      <c r="S77" s="114"/>
      <c r="T77" s="141"/>
    </row>
    <row r="78" spans="1:20" s="27" customFormat="1" ht="15" customHeight="1">
      <c r="A78" s="148" t="s">
        <v>25</v>
      </c>
      <c r="B78" s="149"/>
      <c r="C78" s="150"/>
      <c r="D78" s="25">
        <f aca="true" t="shared" si="15" ref="D78:M78">SUM(D11,D28,D52,D74)</f>
        <v>4851</v>
      </c>
      <c r="E78" s="25">
        <f t="shared" si="15"/>
        <v>3286</v>
      </c>
      <c r="F78" s="25">
        <f t="shared" si="15"/>
        <v>4354</v>
      </c>
      <c r="G78" s="25">
        <f t="shared" si="15"/>
        <v>473</v>
      </c>
      <c r="H78" s="25">
        <f t="shared" si="15"/>
        <v>2122</v>
      </c>
      <c r="I78" s="25">
        <f t="shared" si="15"/>
        <v>1759</v>
      </c>
      <c r="J78" s="25">
        <f t="shared" si="15"/>
        <v>0</v>
      </c>
      <c r="K78" s="25">
        <f t="shared" si="15"/>
        <v>0</v>
      </c>
      <c r="L78" s="25">
        <f t="shared" si="15"/>
        <v>0</v>
      </c>
      <c r="M78" s="25">
        <f t="shared" si="15"/>
        <v>0</v>
      </c>
      <c r="N78" s="25" t="e">
        <f>SUM(N11,N28,N52,N73,N74,N76,N75,N71,N72)</f>
        <v>#REF!</v>
      </c>
      <c r="O78" s="25">
        <f>SUM(O11,O28,O52,O73,O74,O76,O75,O71,O72)</f>
        <v>16182.096273669675</v>
      </c>
      <c r="P78" s="101">
        <f>SUM(P75:P76,P74,P71,P52,P28,P11,P72)+P77</f>
        <v>8121.6</v>
      </c>
      <c r="Q78" s="101">
        <f>SUM(Q75:Q76,Q74,Q71,Q52,Q28,Q11,Q72,W32)</f>
        <v>475.5</v>
      </c>
      <c r="R78" s="101">
        <f>SUM(R75:R76,R74,R71,R52,R28,R11,R72)+R77</f>
        <v>8597.100000000002</v>
      </c>
      <c r="S78" s="117">
        <f>SUM(S75:S76,S74,S71,S52,S28,S11,S72)</f>
        <v>3517.5000000000005</v>
      </c>
      <c r="T78" s="138">
        <f t="shared" si="14"/>
        <v>40.91495969571134</v>
      </c>
    </row>
    <row r="79" spans="1:20" s="10" customFormat="1" ht="18" customHeight="1">
      <c r="A79" s="33" t="s">
        <v>19</v>
      </c>
      <c r="B79" s="14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58"/>
      <c r="P79" s="118"/>
      <c r="Q79" s="118"/>
      <c r="R79" s="118"/>
      <c r="S79" s="119"/>
      <c r="T79" s="140"/>
    </row>
    <row r="80" spans="1:20" s="10" customFormat="1" ht="15.75">
      <c r="A80" s="36" t="s">
        <v>20</v>
      </c>
      <c r="B80" s="5">
        <v>210</v>
      </c>
      <c r="C80" s="54" t="s">
        <v>27</v>
      </c>
      <c r="D80" s="54">
        <f>SUM(D81:D83)</f>
        <v>190</v>
      </c>
      <c r="E80" s="54">
        <f aca="true" t="shared" si="16" ref="E80:M80">SUM(E81:E83)</f>
        <v>140</v>
      </c>
      <c r="F80" s="54">
        <f t="shared" si="16"/>
        <v>189</v>
      </c>
      <c r="G80" s="54">
        <f t="shared" si="16"/>
        <v>0</v>
      </c>
      <c r="H80" s="54">
        <f t="shared" si="16"/>
        <v>0</v>
      </c>
      <c r="I80" s="54">
        <f t="shared" si="16"/>
        <v>0</v>
      </c>
      <c r="J80" s="54">
        <f t="shared" si="16"/>
        <v>0</v>
      </c>
      <c r="K80" s="54">
        <f t="shared" si="16"/>
        <v>189</v>
      </c>
      <c r="L80" s="54">
        <f t="shared" si="16"/>
        <v>0</v>
      </c>
      <c r="M80" s="54">
        <f t="shared" si="16"/>
        <v>0</v>
      </c>
      <c r="N80" s="20">
        <f aca="true" t="shared" si="17" ref="N80:S80">SUM(N81:N83)</f>
        <v>189</v>
      </c>
      <c r="O80" s="62">
        <f t="shared" si="17"/>
        <v>495.7441060534508</v>
      </c>
      <c r="P80" s="102">
        <v>230.9</v>
      </c>
      <c r="Q80" s="102">
        <f>R80-P80</f>
        <v>-14.700000000000017</v>
      </c>
      <c r="R80" s="102">
        <f t="shared" si="17"/>
        <v>216.2</v>
      </c>
      <c r="S80" s="120">
        <f t="shared" si="17"/>
        <v>109.30000000000001</v>
      </c>
      <c r="T80" s="139">
        <f t="shared" si="14"/>
        <v>15.217391304347828</v>
      </c>
    </row>
    <row r="81" spans="1:20" s="10" customFormat="1" ht="15.75">
      <c r="A81" s="34" t="s">
        <v>20</v>
      </c>
      <c r="B81" s="8">
        <v>211</v>
      </c>
      <c r="C81" s="53" t="s">
        <v>0</v>
      </c>
      <c r="D81" s="53">
        <v>142</v>
      </c>
      <c r="E81" s="53">
        <v>105</v>
      </c>
      <c r="F81" s="18">
        <f aca="true" t="shared" si="18" ref="F81:F93">SUM(G81:L81)</f>
        <v>142</v>
      </c>
      <c r="G81" s="53"/>
      <c r="H81" s="53"/>
      <c r="I81" s="53"/>
      <c r="J81" s="53"/>
      <c r="K81" s="53">
        <v>142</v>
      </c>
      <c r="L81" s="53"/>
      <c r="M81" s="53"/>
      <c r="N81" s="18">
        <v>141</v>
      </c>
      <c r="O81" s="63">
        <f>SUM(P81:T81)</f>
        <v>472.2019583843329</v>
      </c>
      <c r="P81" s="106">
        <v>168.1</v>
      </c>
      <c r="Q81" s="106">
        <f>R81-P81</f>
        <v>-4.699999999999989</v>
      </c>
      <c r="R81" s="106">
        <v>163.4</v>
      </c>
      <c r="S81" s="110">
        <v>90.2</v>
      </c>
      <c r="T81" s="137">
        <f t="shared" si="14"/>
        <v>55.201958384332926</v>
      </c>
    </row>
    <row r="82" spans="1:20" s="10" customFormat="1" ht="15.75" customHeight="1">
      <c r="A82" s="34" t="s">
        <v>20</v>
      </c>
      <c r="B82" s="8">
        <v>212</v>
      </c>
      <c r="C82" s="53" t="s">
        <v>1</v>
      </c>
      <c r="D82" s="53">
        <v>11</v>
      </c>
      <c r="E82" s="53">
        <v>11</v>
      </c>
      <c r="F82" s="18">
        <f t="shared" si="18"/>
        <v>11</v>
      </c>
      <c r="G82" s="53"/>
      <c r="H82" s="53"/>
      <c r="I82" s="53"/>
      <c r="J82" s="53"/>
      <c r="K82" s="53">
        <v>11</v>
      </c>
      <c r="L82" s="53"/>
      <c r="M82" s="53"/>
      <c r="N82" s="18"/>
      <c r="O82" s="63">
        <f>SUM(P82:T82)</f>
        <v>4</v>
      </c>
      <c r="P82" s="106">
        <v>12</v>
      </c>
      <c r="Q82" s="106">
        <f>R82-P82</f>
        <v>-10</v>
      </c>
      <c r="R82" s="106">
        <v>2</v>
      </c>
      <c r="S82" s="110">
        <v>0</v>
      </c>
      <c r="T82" s="137">
        <v>0</v>
      </c>
    </row>
    <row r="83" spans="1:20" s="10" customFormat="1" ht="15.75">
      <c r="A83" s="34" t="s">
        <v>20</v>
      </c>
      <c r="B83" s="8">
        <v>213</v>
      </c>
      <c r="C83" s="53" t="s">
        <v>2</v>
      </c>
      <c r="D83" s="53">
        <v>37</v>
      </c>
      <c r="E83" s="53">
        <v>24</v>
      </c>
      <c r="F83" s="18">
        <f t="shared" si="18"/>
        <v>36</v>
      </c>
      <c r="G83" s="53"/>
      <c r="H83" s="53"/>
      <c r="I83" s="53"/>
      <c r="J83" s="53"/>
      <c r="K83" s="53">
        <v>36</v>
      </c>
      <c r="L83" s="53"/>
      <c r="M83" s="53"/>
      <c r="N83" s="18">
        <v>48</v>
      </c>
      <c r="O83" s="63">
        <f>SUM(P83:T83)</f>
        <v>124.16062992125984</v>
      </c>
      <c r="P83" s="106">
        <v>50.8</v>
      </c>
      <c r="Q83" s="106">
        <f>R83-P83</f>
        <v>0</v>
      </c>
      <c r="R83" s="106">
        <f>SUM(P83+Q83)</f>
        <v>50.8</v>
      </c>
      <c r="S83" s="110">
        <v>19.1</v>
      </c>
      <c r="T83" s="137">
        <f t="shared" si="14"/>
        <v>14.960629921259844</v>
      </c>
    </row>
    <row r="84" spans="1:20" s="10" customFormat="1" ht="15.75">
      <c r="A84" s="36" t="s">
        <v>20</v>
      </c>
      <c r="B84" s="5">
        <v>220</v>
      </c>
      <c r="C84" s="54" t="s">
        <v>3</v>
      </c>
      <c r="D84" s="54">
        <f>SUM(D85:D90)</f>
        <v>1</v>
      </c>
      <c r="E84" s="54">
        <f aca="true" t="shared" si="19" ref="E84:M84">SUM(E85:E90)</f>
        <v>0</v>
      </c>
      <c r="F84" s="54">
        <f t="shared" si="19"/>
        <v>0</v>
      </c>
      <c r="G84" s="54">
        <f t="shared" si="19"/>
        <v>0</v>
      </c>
      <c r="H84" s="54">
        <f t="shared" si="19"/>
        <v>0</v>
      </c>
      <c r="I84" s="54">
        <f t="shared" si="19"/>
        <v>0</v>
      </c>
      <c r="J84" s="54">
        <f t="shared" si="19"/>
        <v>0</v>
      </c>
      <c r="K84" s="54">
        <f t="shared" si="19"/>
        <v>0</v>
      </c>
      <c r="L84" s="54">
        <f t="shared" si="19"/>
        <v>0</v>
      </c>
      <c r="M84" s="54">
        <f t="shared" si="19"/>
        <v>0</v>
      </c>
      <c r="N84" s="6">
        <f aca="true" t="shared" si="20" ref="N84:S84">SUM(N85:N90)</f>
        <v>5</v>
      </c>
      <c r="O84" s="62">
        <f t="shared" si="20"/>
        <v>14</v>
      </c>
      <c r="P84" s="105">
        <v>13.3</v>
      </c>
      <c r="Q84" s="105">
        <f>Q85+Q86+Q87+Q88+Q89+Q90</f>
        <v>-6.3</v>
      </c>
      <c r="R84" s="105">
        <f t="shared" si="20"/>
        <v>7</v>
      </c>
      <c r="S84" s="105">
        <f t="shared" si="20"/>
        <v>0</v>
      </c>
      <c r="T84" s="139">
        <f t="shared" si="14"/>
        <v>0</v>
      </c>
    </row>
    <row r="85" spans="1:20" s="10" customFormat="1" ht="15.75">
      <c r="A85" s="34" t="s">
        <v>20</v>
      </c>
      <c r="B85" s="8">
        <v>221</v>
      </c>
      <c r="C85" s="53" t="s">
        <v>4</v>
      </c>
      <c r="D85" s="53"/>
      <c r="E85" s="53"/>
      <c r="F85" s="18">
        <f t="shared" si="18"/>
        <v>0</v>
      </c>
      <c r="G85" s="53"/>
      <c r="H85" s="53"/>
      <c r="I85" s="53"/>
      <c r="J85" s="53"/>
      <c r="K85" s="53"/>
      <c r="L85" s="53"/>
      <c r="M85" s="53"/>
      <c r="N85" s="18"/>
      <c r="O85" s="63">
        <f aca="true" t="shared" si="21" ref="O85:O90">SUM(P85:T85)</f>
        <v>8</v>
      </c>
      <c r="P85" s="106">
        <v>7.3</v>
      </c>
      <c r="Q85" s="106">
        <f>R85-P85</f>
        <v>-3.3</v>
      </c>
      <c r="R85" s="106">
        <v>4</v>
      </c>
      <c r="S85" s="110">
        <v>0</v>
      </c>
      <c r="T85" s="137">
        <f t="shared" si="14"/>
        <v>0</v>
      </c>
    </row>
    <row r="86" spans="1:20" s="10" customFormat="1" ht="15.75">
      <c r="A86" s="34" t="s">
        <v>20</v>
      </c>
      <c r="B86" s="8">
        <v>222</v>
      </c>
      <c r="C86" s="53" t="s">
        <v>5</v>
      </c>
      <c r="D86" s="53"/>
      <c r="E86" s="53"/>
      <c r="F86" s="18">
        <f t="shared" si="18"/>
        <v>0</v>
      </c>
      <c r="G86" s="53"/>
      <c r="H86" s="53"/>
      <c r="I86" s="53"/>
      <c r="J86" s="53"/>
      <c r="K86" s="53"/>
      <c r="L86" s="53"/>
      <c r="M86" s="53"/>
      <c r="N86" s="18"/>
      <c r="O86" s="63">
        <f t="shared" si="21"/>
        <v>2</v>
      </c>
      <c r="P86" s="106">
        <v>2</v>
      </c>
      <c r="Q86" s="106">
        <f>R86-P86</f>
        <v>-1</v>
      </c>
      <c r="R86" s="106">
        <v>1</v>
      </c>
      <c r="S86" s="110">
        <v>0</v>
      </c>
      <c r="T86" s="137">
        <f t="shared" si="14"/>
        <v>0</v>
      </c>
    </row>
    <row r="87" spans="1:20" s="10" customFormat="1" ht="15.75">
      <c r="A87" s="34" t="s">
        <v>20</v>
      </c>
      <c r="B87" s="8">
        <v>223</v>
      </c>
      <c r="C87" s="53" t="s">
        <v>6</v>
      </c>
      <c r="D87" s="53"/>
      <c r="E87" s="53"/>
      <c r="F87" s="18">
        <f t="shared" si="18"/>
        <v>0</v>
      </c>
      <c r="G87" s="53"/>
      <c r="H87" s="53"/>
      <c r="I87" s="53"/>
      <c r="J87" s="53"/>
      <c r="K87" s="53"/>
      <c r="L87" s="53"/>
      <c r="M87" s="53"/>
      <c r="N87" s="18"/>
      <c r="O87" s="63">
        <f t="shared" si="21"/>
        <v>2</v>
      </c>
      <c r="P87" s="106">
        <v>1</v>
      </c>
      <c r="Q87" s="106">
        <v>0</v>
      </c>
      <c r="R87" s="106">
        <f>SUM(P87+Q87)</f>
        <v>1</v>
      </c>
      <c r="S87" s="110">
        <v>0</v>
      </c>
      <c r="T87" s="137">
        <f t="shared" si="14"/>
        <v>0</v>
      </c>
    </row>
    <row r="88" spans="1:20" s="10" customFormat="1" ht="15.75">
      <c r="A88" s="34" t="s">
        <v>20</v>
      </c>
      <c r="B88" s="8">
        <v>224</v>
      </c>
      <c r="C88" s="53" t="s">
        <v>7</v>
      </c>
      <c r="D88" s="53">
        <v>1</v>
      </c>
      <c r="E88" s="53">
        <v>0</v>
      </c>
      <c r="F88" s="18">
        <f t="shared" si="18"/>
        <v>0</v>
      </c>
      <c r="G88" s="53"/>
      <c r="H88" s="53"/>
      <c r="I88" s="53"/>
      <c r="J88" s="53"/>
      <c r="K88" s="53"/>
      <c r="L88" s="53"/>
      <c r="M88" s="53"/>
      <c r="N88" s="18"/>
      <c r="O88" s="63">
        <f t="shared" si="21"/>
        <v>0</v>
      </c>
      <c r="P88" s="106">
        <v>0</v>
      </c>
      <c r="Q88" s="106">
        <v>0</v>
      </c>
      <c r="R88" s="106">
        <f>SUM(P88+Q88)</f>
        <v>0</v>
      </c>
      <c r="S88" s="110"/>
      <c r="T88" s="137">
        <v>0</v>
      </c>
    </row>
    <row r="89" spans="1:20" s="10" customFormat="1" ht="15.75">
      <c r="A89" s="34" t="s">
        <v>20</v>
      </c>
      <c r="B89" s="8">
        <v>225</v>
      </c>
      <c r="C89" s="53" t="s">
        <v>8</v>
      </c>
      <c r="D89" s="53"/>
      <c r="E89" s="53"/>
      <c r="F89" s="18">
        <f t="shared" si="18"/>
        <v>0</v>
      </c>
      <c r="G89" s="53"/>
      <c r="H89" s="53"/>
      <c r="I89" s="53"/>
      <c r="J89" s="53"/>
      <c r="K89" s="53"/>
      <c r="L89" s="53"/>
      <c r="M89" s="53"/>
      <c r="N89" s="18"/>
      <c r="O89" s="63">
        <f t="shared" si="21"/>
        <v>2</v>
      </c>
      <c r="P89" s="106">
        <v>3</v>
      </c>
      <c r="Q89" s="106">
        <f>R89-P89</f>
        <v>-2</v>
      </c>
      <c r="R89" s="106">
        <v>1</v>
      </c>
      <c r="S89" s="110"/>
      <c r="T89" s="137">
        <f t="shared" si="14"/>
        <v>0</v>
      </c>
    </row>
    <row r="90" spans="1:20" s="10" customFormat="1" ht="15.75">
      <c r="A90" s="34" t="s">
        <v>20</v>
      </c>
      <c r="B90" s="8">
        <v>226</v>
      </c>
      <c r="C90" s="53" t="s">
        <v>9</v>
      </c>
      <c r="D90" s="53"/>
      <c r="E90" s="53"/>
      <c r="F90" s="18">
        <f t="shared" si="18"/>
        <v>0</v>
      </c>
      <c r="G90" s="53"/>
      <c r="H90" s="53"/>
      <c r="I90" s="53"/>
      <c r="J90" s="53"/>
      <c r="K90" s="53"/>
      <c r="L90" s="53"/>
      <c r="M90" s="53"/>
      <c r="N90" s="18">
        <v>5</v>
      </c>
      <c r="O90" s="63">
        <f t="shared" si="21"/>
        <v>0</v>
      </c>
      <c r="P90" s="106">
        <v>0</v>
      </c>
      <c r="Q90" s="106">
        <v>0</v>
      </c>
      <c r="R90" s="106">
        <f>SUM(P90+Q90)</f>
        <v>0</v>
      </c>
      <c r="S90" s="110">
        <v>0</v>
      </c>
      <c r="T90" s="137">
        <v>0</v>
      </c>
    </row>
    <row r="91" spans="1:20" s="7" customFormat="1" ht="15.75">
      <c r="A91" s="36" t="s">
        <v>20</v>
      </c>
      <c r="B91" s="5">
        <v>300</v>
      </c>
      <c r="C91" s="54" t="s">
        <v>12</v>
      </c>
      <c r="D91" s="54">
        <f>SUM(D92:D93)</f>
        <v>3</v>
      </c>
      <c r="E91" s="54">
        <f aca="true" t="shared" si="22" ref="E91:M91">SUM(E92:E93)</f>
        <v>0</v>
      </c>
      <c r="F91" s="54">
        <f t="shared" si="22"/>
        <v>3</v>
      </c>
      <c r="G91" s="54">
        <f t="shared" si="22"/>
        <v>0</v>
      </c>
      <c r="H91" s="54">
        <f t="shared" si="22"/>
        <v>0</v>
      </c>
      <c r="I91" s="54">
        <f t="shared" si="22"/>
        <v>0</v>
      </c>
      <c r="J91" s="54">
        <f t="shared" si="22"/>
        <v>0</v>
      </c>
      <c r="K91" s="54">
        <f t="shared" si="22"/>
        <v>3</v>
      </c>
      <c r="L91" s="54">
        <f t="shared" si="22"/>
        <v>0</v>
      </c>
      <c r="M91" s="54">
        <f t="shared" si="22"/>
        <v>0</v>
      </c>
      <c r="N91" s="6">
        <f aca="true" t="shared" si="23" ref="N91:S91">SUM(N92:N93)</f>
        <v>4</v>
      </c>
      <c r="O91" s="62">
        <f t="shared" si="23"/>
        <v>90</v>
      </c>
      <c r="P91" s="105">
        <v>8</v>
      </c>
      <c r="Q91" s="105">
        <f t="shared" si="23"/>
        <v>-2</v>
      </c>
      <c r="R91" s="105">
        <f t="shared" si="23"/>
        <v>6</v>
      </c>
      <c r="S91" s="111">
        <f t="shared" si="23"/>
        <v>3</v>
      </c>
      <c r="T91" s="139">
        <f t="shared" si="14"/>
        <v>50</v>
      </c>
    </row>
    <row r="92" spans="1:20" s="10" customFormat="1" ht="15.75">
      <c r="A92" s="34" t="s">
        <v>20</v>
      </c>
      <c r="B92" s="8">
        <v>310</v>
      </c>
      <c r="C92" s="53" t="s">
        <v>13</v>
      </c>
      <c r="D92" s="53"/>
      <c r="E92" s="53"/>
      <c r="F92" s="18">
        <f t="shared" si="18"/>
        <v>0</v>
      </c>
      <c r="G92" s="53"/>
      <c r="H92" s="53"/>
      <c r="I92" s="53"/>
      <c r="J92" s="53"/>
      <c r="K92" s="53"/>
      <c r="L92" s="53"/>
      <c r="M92" s="53"/>
      <c r="N92" s="18">
        <v>2</v>
      </c>
      <c r="O92" s="63">
        <f>SUM(P92:T92)</f>
        <v>4</v>
      </c>
      <c r="P92" s="106">
        <v>3</v>
      </c>
      <c r="Q92" s="106">
        <f>R92-P92</f>
        <v>-1</v>
      </c>
      <c r="R92" s="106">
        <v>2</v>
      </c>
      <c r="S92" s="110">
        <v>0</v>
      </c>
      <c r="T92" s="137">
        <v>0</v>
      </c>
    </row>
    <row r="93" spans="1:20" s="10" customFormat="1" ht="15" customHeight="1">
      <c r="A93" s="34" t="s">
        <v>20</v>
      </c>
      <c r="B93" s="8">
        <v>340</v>
      </c>
      <c r="C93" s="53" t="s">
        <v>14</v>
      </c>
      <c r="D93" s="53">
        <v>3</v>
      </c>
      <c r="E93" s="53">
        <v>0</v>
      </c>
      <c r="F93" s="18">
        <f t="shared" si="18"/>
        <v>3</v>
      </c>
      <c r="G93" s="53"/>
      <c r="H93" s="53"/>
      <c r="I93" s="53"/>
      <c r="J93" s="53"/>
      <c r="K93" s="53">
        <v>3</v>
      </c>
      <c r="L93" s="53"/>
      <c r="M93" s="53"/>
      <c r="N93" s="18">
        <v>2</v>
      </c>
      <c r="O93" s="63">
        <f>SUM(P93:T93)</f>
        <v>86</v>
      </c>
      <c r="P93" s="106">
        <v>5</v>
      </c>
      <c r="Q93" s="106">
        <f>R93-P93</f>
        <v>-1</v>
      </c>
      <c r="R93" s="106">
        <v>4</v>
      </c>
      <c r="S93" s="110">
        <v>3</v>
      </c>
      <c r="T93" s="137">
        <f t="shared" si="14"/>
        <v>75</v>
      </c>
    </row>
    <row r="94" spans="1:20" s="28" customFormat="1" ht="14.25" customHeight="1">
      <c r="A94" s="148" t="s">
        <v>26</v>
      </c>
      <c r="B94" s="149"/>
      <c r="C94" s="150"/>
      <c r="D94" s="71">
        <f>SUM(D80,D84,D91)</f>
        <v>194</v>
      </c>
      <c r="E94" s="71">
        <f aca="true" t="shared" si="24" ref="E94:M94">SUM(E80,E84,E91)</f>
        <v>140</v>
      </c>
      <c r="F94" s="71">
        <f t="shared" si="24"/>
        <v>192</v>
      </c>
      <c r="G94" s="71">
        <f t="shared" si="24"/>
        <v>0</v>
      </c>
      <c r="H94" s="71">
        <f t="shared" si="24"/>
        <v>0</v>
      </c>
      <c r="I94" s="71">
        <f t="shared" si="24"/>
        <v>0</v>
      </c>
      <c r="J94" s="71">
        <f t="shared" si="24"/>
        <v>0</v>
      </c>
      <c r="K94" s="71">
        <f t="shared" si="24"/>
        <v>192</v>
      </c>
      <c r="L94" s="71">
        <f t="shared" si="24"/>
        <v>0</v>
      </c>
      <c r="M94" s="71">
        <f t="shared" si="24"/>
        <v>0</v>
      </c>
      <c r="N94" s="26">
        <f aca="true" t="shared" si="25" ref="N94:S94">SUM(N80,N84,N91)</f>
        <v>198</v>
      </c>
      <c r="O94" s="64" t="e">
        <f t="shared" si="25"/>
        <v>#DIV/0!</v>
      </c>
      <c r="P94" s="101">
        <f t="shared" si="25"/>
        <v>252.20000000000002</v>
      </c>
      <c r="Q94" s="101">
        <v>-23</v>
      </c>
      <c r="R94" s="101">
        <f t="shared" si="25"/>
        <v>229.2</v>
      </c>
      <c r="S94" s="117">
        <f t="shared" si="25"/>
        <v>112.30000000000001</v>
      </c>
      <c r="T94" s="138">
        <f t="shared" si="14"/>
        <v>14.354275741710296</v>
      </c>
    </row>
    <row r="95" spans="1:20" s="47" customFormat="1" ht="31.5" customHeight="1">
      <c r="A95" s="157" t="s">
        <v>62</v>
      </c>
      <c r="B95" s="158"/>
      <c r="C95" s="15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29"/>
      <c r="O95" s="26"/>
      <c r="P95" s="121"/>
      <c r="Q95" s="121"/>
      <c r="R95" s="121"/>
      <c r="S95" s="122"/>
      <c r="T95" s="140"/>
    </row>
    <row r="96" spans="1:20" s="48" customFormat="1" ht="17.25" customHeight="1">
      <c r="A96" s="38" t="s">
        <v>64</v>
      </c>
      <c r="B96" s="22" t="s">
        <v>46</v>
      </c>
      <c r="C96" s="53" t="s">
        <v>13</v>
      </c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18"/>
      <c r="O96" s="56"/>
      <c r="P96" s="104">
        <v>5</v>
      </c>
      <c r="Q96" s="104">
        <f>R96-P96</f>
        <v>109.8</v>
      </c>
      <c r="R96" s="106">
        <v>114.8</v>
      </c>
      <c r="S96" s="123">
        <v>0</v>
      </c>
      <c r="T96" s="137">
        <f t="shared" si="14"/>
        <v>0</v>
      </c>
    </row>
    <row r="97" spans="1:20" s="48" customFormat="1" ht="16.5" customHeight="1">
      <c r="A97" s="38" t="s">
        <v>64</v>
      </c>
      <c r="B97" s="22" t="s">
        <v>51</v>
      </c>
      <c r="C97" s="53" t="s">
        <v>142</v>
      </c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18"/>
      <c r="O97" s="56"/>
      <c r="P97" s="104">
        <v>5</v>
      </c>
      <c r="Q97" s="104">
        <f>R97-P97</f>
        <v>98.1</v>
      </c>
      <c r="R97" s="106">
        <v>103.1</v>
      </c>
      <c r="S97" s="123">
        <v>0</v>
      </c>
      <c r="T97" s="137">
        <f t="shared" si="14"/>
        <v>0</v>
      </c>
    </row>
    <row r="98" spans="1:20" s="48" customFormat="1" ht="18" customHeight="1" hidden="1">
      <c r="A98" s="38" t="s">
        <v>93</v>
      </c>
      <c r="B98" s="22" t="s">
        <v>47</v>
      </c>
      <c r="C98" s="53" t="s">
        <v>13</v>
      </c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18"/>
      <c r="O98" s="56"/>
      <c r="P98" s="104">
        <v>0</v>
      </c>
      <c r="Q98" s="104">
        <v>0</v>
      </c>
      <c r="R98" s="106">
        <f>SUM(P98+Q98)</f>
        <v>0</v>
      </c>
      <c r="S98" s="123"/>
      <c r="T98" s="137" t="e">
        <f t="shared" si="14"/>
        <v>#DIV/0!</v>
      </c>
    </row>
    <row r="99" spans="1:20" s="48" customFormat="1" ht="14.25" customHeight="1" hidden="1">
      <c r="A99" s="38" t="s">
        <v>93</v>
      </c>
      <c r="B99" s="22" t="s">
        <v>44</v>
      </c>
      <c r="C99" s="53" t="s">
        <v>13</v>
      </c>
      <c r="D99" s="53"/>
      <c r="E99" s="53"/>
      <c r="F99" s="18">
        <f>SUM(G99:L99)</f>
        <v>0</v>
      </c>
      <c r="G99" s="53"/>
      <c r="H99" s="53"/>
      <c r="I99" s="53"/>
      <c r="J99" s="53"/>
      <c r="K99" s="53"/>
      <c r="L99" s="53"/>
      <c r="M99" s="53"/>
      <c r="N99" s="18">
        <v>30</v>
      </c>
      <c r="O99" s="56" t="e">
        <f>SUM(P99:T99)</f>
        <v>#DIV/0!</v>
      </c>
      <c r="P99" s="104">
        <v>0</v>
      </c>
      <c r="Q99" s="104">
        <v>0</v>
      </c>
      <c r="R99" s="106">
        <f>SUM(P99+Q99)</f>
        <v>0</v>
      </c>
      <c r="S99" s="123"/>
      <c r="T99" s="137" t="e">
        <f t="shared" si="14"/>
        <v>#DIV/0!</v>
      </c>
    </row>
    <row r="100" spans="1:20" s="48" customFormat="1" ht="14.25" customHeight="1" hidden="1">
      <c r="A100" s="38" t="s">
        <v>93</v>
      </c>
      <c r="B100" s="22" t="s">
        <v>46</v>
      </c>
      <c r="C100" s="53" t="s">
        <v>13</v>
      </c>
      <c r="D100" s="53"/>
      <c r="E100" s="53"/>
      <c r="F100" s="18"/>
      <c r="G100" s="53"/>
      <c r="H100" s="53"/>
      <c r="I100" s="53"/>
      <c r="J100" s="53"/>
      <c r="K100" s="53"/>
      <c r="L100" s="53"/>
      <c r="M100" s="53"/>
      <c r="N100" s="18"/>
      <c r="O100" s="56"/>
      <c r="P100" s="104">
        <v>0</v>
      </c>
      <c r="Q100" s="104">
        <v>0</v>
      </c>
      <c r="R100" s="106">
        <f>SUM(P100+Q100)</f>
        <v>0</v>
      </c>
      <c r="S100" s="123"/>
      <c r="T100" s="137" t="e">
        <f t="shared" si="14"/>
        <v>#DIV/0!</v>
      </c>
    </row>
    <row r="101" spans="1:20" s="48" customFormat="1" ht="14.25" customHeight="1">
      <c r="A101" s="155"/>
      <c r="B101" s="156"/>
      <c r="C101" s="11" t="s">
        <v>16</v>
      </c>
      <c r="D101" s="53"/>
      <c r="E101" s="53"/>
      <c r="F101" s="18"/>
      <c r="G101" s="53"/>
      <c r="H101" s="53"/>
      <c r="I101" s="53"/>
      <c r="J101" s="53"/>
      <c r="K101" s="53"/>
      <c r="L101" s="53"/>
      <c r="M101" s="53"/>
      <c r="N101" s="18"/>
      <c r="O101" s="56"/>
      <c r="P101" s="108">
        <f>SUM(P96:P100)</f>
        <v>10</v>
      </c>
      <c r="Q101" s="108">
        <f>Q97+Q96</f>
        <v>207.89999999999998</v>
      </c>
      <c r="R101" s="108">
        <f>SUM(R96:R98)</f>
        <v>217.89999999999998</v>
      </c>
      <c r="S101" s="109">
        <f>SUM(S96:S100)</f>
        <v>0</v>
      </c>
      <c r="T101" s="142">
        <f t="shared" si="14"/>
        <v>0</v>
      </c>
    </row>
    <row r="102" spans="1:20" s="48" customFormat="1" ht="15.75" customHeight="1" hidden="1">
      <c r="A102" s="38" t="s">
        <v>61</v>
      </c>
      <c r="B102" s="22" t="s">
        <v>47</v>
      </c>
      <c r="C102" s="53" t="s">
        <v>65</v>
      </c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18"/>
      <c r="O102" s="56"/>
      <c r="P102" s="104">
        <v>0</v>
      </c>
      <c r="Q102" s="104">
        <v>0</v>
      </c>
      <c r="R102" s="106">
        <f>SUM(P102+Q102)</f>
        <v>0</v>
      </c>
      <c r="S102" s="123"/>
      <c r="T102" s="137">
        <v>0</v>
      </c>
    </row>
    <row r="103" spans="1:20" s="48" customFormat="1" ht="18" customHeight="1">
      <c r="A103" s="38" t="s">
        <v>61</v>
      </c>
      <c r="B103" s="8">
        <v>226</v>
      </c>
      <c r="C103" s="53" t="s">
        <v>9</v>
      </c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18"/>
      <c r="O103" s="56"/>
      <c r="P103" s="104">
        <v>2</v>
      </c>
      <c r="Q103" s="104">
        <f>R103-P103</f>
        <v>-1</v>
      </c>
      <c r="R103" s="106">
        <v>1</v>
      </c>
      <c r="S103" s="123">
        <v>0</v>
      </c>
      <c r="T103" s="137">
        <f t="shared" si="14"/>
        <v>0</v>
      </c>
    </row>
    <row r="104" spans="1:20" s="48" customFormat="1" ht="18" customHeight="1">
      <c r="A104" s="38" t="s">
        <v>61</v>
      </c>
      <c r="B104" s="8">
        <v>310</v>
      </c>
      <c r="C104" s="53" t="s">
        <v>13</v>
      </c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18"/>
      <c r="O104" s="56"/>
      <c r="P104" s="104">
        <v>10</v>
      </c>
      <c r="Q104" s="104">
        <f>R104-P104</f>
        <v>-8</v>
      </c>
      <c r="R104" s="106">
        <v>2</v>
      </c>
      <c r="S104" s="123">
        <v>0</v>
      </c>
      <c r="T104" s="137">
        <f t="shared" si="14"/>
        <v>0</v>
      </c>
    </row>
    <row r="105" spans="1:20" s="48" customFormat="1" ht="18" customHeight="1">
      <c r="A105" s="38" t="s">
        <v>61</v>
      </c>
      <c r="B105" s="8">
        <v>340</v>
      </c>
      <c r="C105" s="53" t="s">
        <v>14</v>
      </c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18"/>
      <c r="O105" s="56"/>
      <c r="P105" s="104">
        <v>10</v>
      </c>
      <c r="Q105" s="104">
        <f>R105-P105</f>
        <v>-9</v>
      </c>
      <c r="R105" s="106">
        <v>1</v>
      </c>
      <c r="S105" s="123">
        <v>0</v>
      </c>
      <c r="T105" s="137">
        <f t="shared" si="14"/>
        <v>0</v>
      </c>
    </row>
    <row r="106" spans="1:20" s="49" customFormat="1" ht="15" customHeight="1">
      <c r="A106" s="148" t="s">
        <v>60</v>
      </c>
      <c r="B106" s="149"/>
      <c r="C106" s="150"/>
      <c r="D106" s="71">
        <f>SUM(D99)</f>
        <v>0</v>
      </c>
      <c r="E106" s="71">
        <f aca="true" t="shared" si="26" ref="E106:M106">SUM(E99)</f>
        <v>0</v>
      </c>
      <c r="F106" s="71">
        <f t="shared" si="26"/>
        <v>0</v>
      </c>
      <c r="G106" s="71">
        <f t="shared" si="26"/>
        <v>0</v>
      </c>
      <c r="H106" s="71">
        <f t="shared" si="26"/>
        <v>0</v>
      </c>
      <c r="I106" s="71">
        <f t="shared" si="26"/>
        <v>0</v>
      </c>
      <c r="J106" s="71">
        <f t="shared" si="26"/>
        <v>0</v>
      </c>
      <c r="K106" s="71">
        <f t="shared" si="26"/>
        <v>0</v>
      </c>
      <c r="L106" s="71">
        <f t="shared" si="26"/>
        <v>0</v>
      </c>
      <c r="M106" s="71">
        <f t="shared" si="26"/>
        <v>0</v>
      </c>
      <c r="N106" s="26">
        <f>SUM(N96:N103)</f>
        <v>30</v>
      </c>
      <c r="O106" s="26" t="e">
        <f>SUM(O96:O103)</f>
        <v>#DIV/0!</v>
      </c>
      <c r="P106" s="101">
        <f>SUM(P101:P105)</f>
        <v>32</v>
      </c>
      <c r="Q106" s="101">
        <f>SUM(Q101:Q105)</f>
        <v>189.89999999999998</v>
      </c>
      <c r="R106" s="101">
        <f>SUM(R101:R105)</f>
        <v>221.89999999999998</v>
      </c>
      <c r="S106" s="117">
        <f>SUM(S101:S105)</f>
        <v>0</v>
      </c>
      <c r="T106" s="138">
        <f t="shared" si="14"/>
        <v>0</v>
      </c>
    </row>
    <row r="107" spans="1:20" s="47" customFormat="1" ht="18.75">
      <c r="A107" s="151" t="s">
        <v>57</v>
      </c>
      <c r="B107" s="152"/>
      <c r="C107" s="153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29"/>
      <c r="O107" s="29"/>
      <c r="P107" s="121"/>
      <c r="Q107" s="121"/>
      <c r="R107" s="121"/>
      <c r="S107" s="122"/>
      <c r="T107" s="140"/>
    </row>
    <row r="108" spans="1:20" s="48" customFormat="1" ht="15.75">
      <c r="A108" s="38" t="s">
        <v>110</v>
      </c>
      <c r="B108" s="22" t="s">
        <v>111</v>
      </c>
      <c r="C108" s="32" t="s">
        <v>0</v>
      </c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18"/>
      <c r="O108" s="56"/>
      <c r="P108" s="104">
        <v>62.1</v>
      </c>
      <c r="Q108" s="104">
        <v>0</v>
      </c>
      <c r="R108" s="106">
        <f aca="true" t="shared" si="27" ref="R108:R120">SUM(P108+Q108)</f>
        <v>62.1</v>
      </c>
      <c r="S108" s="123">
        <v>24.3</v>
      </c>
      <c r="T108" s="137">
        <f>SUM(S108/R108*100)</f>
        <v>39.130434782608695</v>
      </c>
    </row>
    <row r="109" spans="1:20" s="48" customFormat="1" ht="15.75">
      <c r="A109" s="38" t="s">
        <v>110</v>
      </c>
      <c r="B109" s="22" t="s">
        <v>112</v>
      </c>
      <c r="C109" s="32" t="s">
        <v>2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18"/>
      <c r="O109" s="56"/>
      <c r="P109" s="104">
        <v>18.7</v>
      </c>
      <c r="Q109" s="104">
        <v>0</v>
      </c>
      <c r="R109" s="106">
        <f t="shared" si="27"/>
        <v>18.7</v>
      </c>
      <c r="S109" s="123">
        <v>7.3</v>
      </c>
      <c r="T109" s="137">
        <f>SUM(S109/R109*100)</f>
        <v>39.037433155080215</v>
      </c>
    </row>
    <row r="110" spans="1:20" s="48" customFormat="1" ht="15.75">
      <c r="A110" s="38" t="s">
        <v>110</v>
      </c>
      <c r="B110" s="22" t="s">
        <v>51</v>
      </c>
      <c r="C110" s="32" t="s">
        <v>13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18"/>
      <c r="O110" s="56"/>
      <c r="P110" s="104">
        <v>4.1</v>
      </c>
      <c r="Q110" s="104">
        <v>0</v>
      </c>
      <c r="R110" s="106">
        <f t="shared" si="27"/>
        <v>4.1</v>
      </c>
      <c r="S110" s="123">
        <v>0</v>
      </c>
      <c r="T110" s="137">
        <f>SUM(S110/R110*100)</f>
        <v>0</v>
      </c>
    </row>
    <row r="111" spans="1:20" s="48" customFormat="1" ht="15.75">
      <c r="A111" s="38" t="s">
        <v>117</v>
      </c>
      <c r="B111" s="22" t="s">
        <v>47</v>
      </c>
      <c r="C111" s="32" t="s">
        <v>8</v>
      </c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18"/>
      <c r="O111" s="56"/>
      <c r="P111" s="104"/>
      <c r="Q111" s="104">
        <v>0</v>
      </c>
      <c r="R111" s="106">
        <v>0</v>
      </c>
      <c r="S111" s="123">
        <v>0</v>
      </c>
      <c r="T111" s="137">
        <v>0</v>
      </c>
    </row>
    <row r="112" spans="1:20" s="48" customFormat="1" ht="15.75">
      <c r="A112" s="38" t="s">
        <v>117</v>
      </c>
      <c r="B112" s="22" t="s">
        <v>47</v>
      </c>
      <c r="C112" s="32" t="s">
        <v>143</v>
      </c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18"/>
      <c r="O112" s="56"/>
      <c r="P112" s="104">
        <v>754.8</v>
      </c>
      <c r="Q112" s="104">
        <f>R112-P112</f>
        <v>-25</v>
      </c>
      <c r="R112" s="106">
        <v>729.8</v>
      </c>
      <c r="S112" s="123">
        <v>0</v>
      </c>
      <c r="T112" s="137">
        <f>SUM(S112/R112*100)</f>
        <v>0</v>
      </c>
    </row>
    <row r="113" spans="1:20" s="48" customFormat="1" ht="15.75">
      <c r="A113" s="38" t="s">
        <v>117</v>
      </c>
      <c r="B113" s="22" t="s">
        <v>44</v>
      </c>
      <c r="C113" s="32" t="s">
        <v>143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18"/>
      <c r="O113" s="56"/>
      <c r="P113" s="104">
        <v>10</v>
      </c>
      <c r="Q113" s="104">
        <f>R113-P113</f>
        <v>90</v>
      </c>
      <c r="R113" s="106">
        <v>100</v>
      </c>
      <c r="S113" s="123">
        <v>0</v>
      </c>
      <c r="T113" s="137">
        <f>SUM(S113/R113*100)</f>
        <v>0</v>
      </c>
    </row>
    <row r="114" spans="1:20" s="99" customFormat="1" ht="15.75">
      <c r="A114" s="38" t="s">
        <v>117</v>
      </c>
      <c r="B114" s="22" t="s">
        <v>51</v>
      </c>
      <c r="C114" s="32" t="s">
        <v>143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18"/>
      <c r="O114" s="56"/>
      <c r="P114" s="104">
        <v>0</v>
      </c>
      <c r="Q114" s="104">
        <v>0</v>
      </c>
      <c r="R114" s="106">
        <f>SUM(P114+Q114)</f>
        <v>0</v>
      </c>
      <c r="S114" s="123">
        <v>0</v>
      </c>
      <c r="T114" s="137">
        <v>0</v>
      </c>
    </row>
    <row r="115" spans="1:20" s="48" customFormat="1" ht="15.75" hidden="1">
      <c r="A115" s="38" t="s">
        <v>117</v>
      </c>
      <c r="B115" s="22" t="s">
        <v>47</v>
      </c>
      <c r="C115" s="32" t="s">
        <v>118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18"/>
      <c r="O115" s="56"/>
      <c r="P115" s="104">
        <v>0</v>
      </c>
      <c r="Q115" s="104">
        <v>0</v>
      </c>
      <c r="R115" s="106">
        <f t="shared" si="27"/>
        <v>0</v>
      </c>
      <c r="S115" s="123">
        <v>0</v>
      </c>
      <c r="T115" s="137" t="e">
        <f t="shared" si="14"/>
        <v>#DIV/0!</v>
      </c>
    </row>
    <row r="116" spans="1:20" s="48" customFormat="1" ht="15.75" hidden="1">
      <c r="A116" s="38" t="s">
        <v>117</v>
      </c>
      <c r="B116" s="22" t="s">
        <v>47</v>
      </c>
      <c r="C116" s="32" t="s">
        <v>119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18"/>
      <c r="O116" s="56"/>
      <c r="P116" s="104">
        <v>0</v>
      </c>
      <c r="Q116" s="104">
        <v>0</v>
      </c>
      <c r="R116" s="106">
        <f t="shared" si="27"/>
        <v>0</v>
      </c>
      <c r="S116" s="123">
        <v>0</v>
      </c>
      <c r="T116" s="137" t="e">
        <f t="shared" si="14"/>
        <v>#DIV/0!</v>
      </c>
    </row>
    <row r="117" spans="1:20" s="48" customFormat="1" ht="15.75" hidden="1">
      <c r="A117" s="38" t="s">
        <v>58</v>
      </c>
      <c r="B117" s="22" t="s">
        <v>44</v>
      </c>
      <c r="C117" s="32" t="s">
        <v>120</v>
      </c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18"/>
      <c r="O117" s="56"/>
      <c r="P117" s="104">
        <v>0</v>
      </c>
      <c r="Q117" s="104">
        <v>0</v>
      </c>
      <c r="R117" s="106">
        <f t="shared" si="27"/>
        <v>0</v>
      </c>
      <c r="S117" s="123">
        <v>0</v>
      </c>
      <c r="T117" s="137" t="e">
        <f t="shared" si="14"/>
        <v>#DIV/0!</v>
      </c>
    </row>
    <row r="118" spans="1:20" s="48" customFormat="1" ht="15.75" hidden="1">
      <c r="A118" s="38" t="s">
        <v>58</v>
      </c>
      <c r="B118" s="22" t="s">
        <v>44</v>
      </c>
      <c r="C118" s="32" t="s">
        <v>121</v>
      </c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18"/>
      <c r="O118" s="56"/>
      <c r="P118" s="104">
        <v>0</v>
      </c>
      <c r="Q118" s="104">
        <v>0</v>
      </c>
      <c r="R118" s="106">
        <f t="shared" si="27"/>
        <v>0</v>
      </c>
      <c r="S118" s="123">
        <v>0</v>
      </c>
      <c r="T118" s="137" t="e">
        <f t="shared" si="14"/>
        <v>#DIV/0!</v>
      </c>
    </row>
    <row r="119" spans="1:20" s="48" customFormat="1" ht="15.75" hidden="1">
      <c r="A119" s="38" t="s">
        <v>58</v>
      </c>
      <c r="B119" s="22" t="s">
        <v>116</v>
      </c>
      <c r="C119" s="32" t="s">
        <v>120</v>
      </c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18"/>
      <c r="O119" s="56"/>
      <c r="P119" s="104">
        <v>0</v>
      </c>
      <c r="Q119" s="104">
        <v>0</v>
      </c>
      <c r="R119" s="106">
        <f t="shared" si="27"/>
        <v>0</v>
      </c>
      <c r="S119" s="123">
        <v>0</v>
      </c>
      <c r="T119" s="137" t="e">
        <f t="shared" si="14"/>
        <v>#DIV/0!</v>
      </c>
    </row>
    <row r="120" spans="1:20" s="48" customFormat="1" ht="15.75" hidden="1">
      <c r="A120" s="38" t="s">
        <v>58</v>
      </c>
      <c r="B120" s="22" t="s">
        <v>116</v>
      </c>
      <c r="C120" s="32" t="s">
        <v>121</v>
      </c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18"/>
      <c r="O120" s="56"/>
      <c r="P120" s="104">
        <v>0</v>
      </c>
      <c r="Q120" s="104">
        <v>0</v>
      </c>
      <c r="R120" s="106">
        <f t="shared" si="27"/>
        <v>0</v>
      </c>
      <c r="S120" s="123">
        <v>0</v>
      </c>
      <c r="T120" s="137" t="e">
        <f t="shared" si="14"/>
        <v>#DIV/0!</v>
      </c>
    </row>
    <row r="121" spans="1:20" s="49" customFormat="1" ht="18.75">
      <c r="A121" s="148" t="s">
        <v>59</v>
      </c>
      <c r="B121" s="149"/>
      <c r="C121" s="150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26">
        <f>SUM(N108:N117)</f>
        <v>0</v>
      </c>
      <c r="O121" s="26"/>
      <c r="P121" s="101">
        <f>SUM(P108:P120)</f>
        <v>849.6999999999999</v>
      </c>
      <c r="Q121" s="101">
        <f>SUM(Q108:Q120)</f>
        <v>65</v>
      </c>
      <c r="R121" s="101">
        <f>SUM(R108:R120)</f>
        <v>914.6999999999999</v>
      </c>
      <c r="S121" s="117">
        <f>SUM(S108:S120)</f>
        <v>31.6</v>
      </c>
      <c r="T121" s="138">
        <f t="shared" si="14"/>
        <v>3.4546845960424184</v>
      </c>
    </row>
    <row r="122" spans="1:20" ht="19.5" customHeight="1">
      <c r="A122" s="33" t="s">
        <v>28</v>
      </c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59"/>
      <c r="P122" s="124"/>
      <c r="Q122" s="124"/>
      <c r="R122" s="124"/>
      <c r="S122" s="125"/>
      <c r="T122" s="140"/>
    </row>
    <row r="123" spans="1:20" s="50" customFormat="1" ht="16.5" customHeight="1">
      <c r="A123" s="34"/>
      <c r="B123" s="51"/>
      <c r="C123" s="20" t="s">
        <v>83</v>
      </c>
      <c r="D123" s="20">
        <f>SUM(D124:D128)</f>
        <v>163</v>
      </c>
      <c r="E123" s="20">
        <f aca="true" t="shared" si="28" ref="E123:M123">SUM(E124:E128)</f>
        <v>0</v>
      </c>
      <c r="F123" s="20">
        <f t="shared" si="28"/>
        <v>145</v>
      </c>
      <c r="G123" s="20">
        <f t="shared" si="28"/>
        <v>0</v>
      </c>
      <c r="H123" s="20">
        <f t="shared" si="28"/>
        <v>0</v>
      </c>
      <c r="I123" s="20">
        <f t="shared" si="28"/>
        <v>0</v>
      </c>
      <c r="J123" s="20">
        <f t="shared" si="28"/>
        <v>145</v>
      </c>
      <c r="K123" s="20">
        <f t="shared" si="28"/>
        <v>0</v>
      </c>
      <c r="L123" s="20">
        <f t="shared" si="28"/>
        <v>0</v>
      </c>
      <c r="M123" s="20">
        <f t="shared" si="28"/>
        <v>0</v>
      </c>
      <c r="N123" s="20">
        <f aca="true" t="shared" si="29" ref="N123:S123">SUM(N124:N128)</f>
        <v>554</v>
      </c>
      <c r="O123" s="11">
        <f t="shared" si="29"/>
        <v>0</v>
      </c>
      <c r="P123" s="102">
        <v>0</v>
      </c>
      <c r="Q123" s="102">
        <f t="shared" si="29"/>
        <v>0</v>
      </c>
      <c r="R123" s="102">
        <f t="shared" si="29"/>
        <v>0</v>
      </c>
      <c r="S123" s="102">
        <f t="shared" si="29"/>
        <v>0</v>
      </c>
      <c r="T123" s="137">
        <v>0</v>
      </c>
    </row>
    <row r="124" spans="1:20" s="50" customFormat="1" ht="16.5" customHeight="1" hidden="1">
      <c r="A124" s="34" t="s">
        <v>82</v>
      </c>
      <c r="B124" s="51" t="s">
        <v>49</v>
      </c>
      <c r="C124" s="21" t="s">
        <v>84</v>
      </c>
      <c r="D124" s="21">
        <v>163</v>
      </c>
      <c r="E124" s="21">
        <v>0</v>
      </c>
      <c r="F124" s="18">
        <f aca="true" t="shared" si="30" ref="F124:F165">SUM(G124:L124)</f>
        <v>145</v>
      </c>
      <c r="G124" s="21"/>
      <c r="H124" s="21"/>
      <c r="I124" s="21"/>
      <c r="J124" s="21">
        <v>145</v>
      </c>
      <c r="K124" s="21"/>
      <c r="L124" s="21"/>
      <c r="M124" s="21"/>
      <c r="N124" s="21"/>
      <c r="O124" s="56">
        <f>SUM(P124:T124)</f>
        <v>0</v>
      </c>
      <c r="P124" s="103">
        <v>0</v>
      </c>
      <c r="Q124" s="103"/>
      <c r="R124" s="103">
        <v>0</v>
      </c>
      <c r="S124" s="126"/>
      <c r="T124" s="137">
        <v>0</v>
      </c>
    </row>
    <row r="125" spans="1:20" s="50" customFormat="1" ht="13.5" customHeight="1">
      <c r="A125" s="34" t="s">
        <v>82</v>
      </c>
      <c r="B125" s="51" t="s">
        <v>47</v>
      </c>
      <c r="C125" s="21" t="s">
        <v>123</v>
      </c>
      <c r="D125" s="21"/>
      <c r="E125" s="21"/>
      <c r="F125" s="18">
        <f t="shared" si="30"/>
        <v>0</v>
      </c>
      <c r="G125" s="21"/>
      <c r="H125" s="21"/>
      <c r="I125" s="21"/>
      <c r="J125" s="21"/>
      <c r="K125" s="21"/>
      <c r="L125" s="21"/>
      <c r="M125" s="21"/>
      <c r="N125" s="21">
        <v>554</v>
      </c>
      <c r="O125" s="56">
        <f>SUM(P125:T125)</f>
        <v>0</v>
      </c>
      <c r="P125" s="104">
        <v>0</v>
      </c>
      <c r="Q125" s="104">
        <v>0</v>
      </c>
      <c r="R125" s="106">
        <f>SUM(P125+Q125)</f>
        <v>0</v>
      </c>
      <c r="S125" s="127">
        <v>0</v>
      </c>
      <c r="T125" s="137">
        <v>0</v>
      </c>
    </row>
    <row r="126" spans="1:20" s="50" customFormat="1" ht="16.5" customHeight="1" hidden="1">
      <c r="A126" s="34" t="s">
        <v>82</v>
      </c>
      <c r="B126" s="51" t="s">
        <v>47</v>
      </c>
      <c r="C126" s="21" t="s">
        <v>119</v>
      </c>
      <c r="D126" s="21"/>
      <c r="E126" s="21"/>
      <c r="F126" s="18">
        <f t="shared" si="30"/>
        <v>0</v>
      </c>
      <c r="G126" s="21"/>
      <c r="H126" s="21"/>
      <c r="I126" s="21"/>
      <c r="J126" s="21"/>
      <c r="K126" s="21"/>
      <c r="L126" s="21"/>
      <c r="M126" s="21"/>
      <c r="N126" s="21"/>
      <c r="O126" s="56">
        <f>SUM(P126:T126)</f>
        <v>0</v>
      </c>
      <c r="P126" s="104">
        <v>0</v>
      </c>
      <c r="Q126" s="104">
        <v>0</v>
      </c>
      <c r="R126" s="106">
        <f>SUM(P126+Q126)</f>
        <v>0</v>
      </c>
      <c r="S126" s="127">
        <v>0</v>
      </c>
      <c r="T126" s="137">
        <v>0</v>
      </c>
    </row>
    <row r="127" spans="1:20" s="50" customFormat="1" ht="16.5" customHeight="1" hidden="1">
      <c r="A127" s="34" t="s">
        <v>82</v>
      </c>
      <c r="B127" s="51" t="s">
        <v>47</v>
      </c>
      <c r="C127" s="21" t="s">
        <v>86</v>
      </c>
      <c r="D127" s="21"/>
      <c r="E127" s="21"/>
      <c r="F127" s="18">
        <f t="shared" si="30"/>
        <v>0</v>
      </c>
      <c r="G127" s="21"/>
      <c r="H127" s="21"/>
      <c r="I127" s="21"/>
      <c r="J127" s="21"/>
      <c r="K127" s="21"/>
      <c r="L127" s="21"/>
      <c r="M127" s="21"/>
      <c r="N127" s="21"/>
      <c r="O127" s="56">
        <f>SUM(P127:T127)</f>
        <v>0</v>
      </c>
      <c r="P127" s="104"/>
      <c r="Q127" s="104"/>
      <c r="R127" s="103"/>
      <c r="S127" s="126"/>
      <c r="T127" s="137">
        <v>0</v>
      </c>
    </row>
    <row r="128" spans="1:20" s="50" customFormat="1" ht="16.5" customHeight="1" hidden="1">
      <c r="A128" s="34" t="s">
        <v>82</v>
      </c>
      <c r="B128" s="51" t="s">
        <v>44</v>
      </c>
      <c r="C128" s="21" t="s">
        <v>85</v>
      </c>
      <c r="D128" s="21"/>
      <c r="E128" s="21"/>
      <c r="F128" s="18">
        <f t="shared" si="30"/>
        <v>0</v>
      </c>
      <c r="G128" s="21"/>
      <c r="H128" s="21"/>
      <c r="I128" s="21"/>
      <c r="J128" s="21"/>
      <c r="K128" s="21"/>
      <c r="L128" s="21"/>
      <c r="M128" s="21"/>
      <c r="N128" s="21"/>
      <c r="O128" s="56">
        <f>SUM(P128:T128)</f>
        <v>0</v>
      </c>
      <c r="P128" s="104"/>
      <c r="Q128" s="104"/>
      <c r="R128" s="103"/>
      <c r="S128" s="126"/>
      <c r="T128" s="137">
        <v>0</v>
      </c>
    </row>
    <row r="129" spans="1:20" s="50" customFormat="1" ht="16.5" customHeight="1">
      <c r="A129" s="34"/>
      <c r="B129" s="51"/>
      <c r="C129" s="20" t="s">
        <v>87</v>
      </c>
      <c r="D129" s="20">
        <f>SUM(D130:D139)</f>
        <v>470</v>
      </c>
      <c r="E129" s="20">
        <f aca="true" t="shared" si="31" ref="E129:M129">SUM(E130:E139)</f>
        <v>460</v>
      </c>
      <c r="F129" s="20">
        <f t="shared" si="31"/>
        <v>469</v>
      </c>
      <c r="G129" s="20">
        <f t="shared" si="31"/>
        <v>2</v>
      </c>
      <c r="H129" s="20">
        <f t="shared" si="31"/>
        <v>0</v>
      </c>
      <c r="I129" s="20">
        <f t="shared" si="31"/>
        <v>0</v>
      </c>
      <c r="J129" s="20">
        <f t="shared" si="31"/>
        <v>0</v>
      </c>
      <c r="K129" s="20">
        <f t="shared" si="31"/>
        <v>0</v>
      </c>
      <c r="L129" s="20">
        <f t="shared" si="31"/>
        <v>467</v>
      </c>
      <c r="M129" s="20">
        <f t="shared" si="31"/>
        <v>0</v>
      </c>
      <c r="N129" s="20">
        <f>SUM(N130:N139)</f>
        <v>1210</v>
      </c>
      <c r="O129" s="11" t="e">
        <f>SUM(O130:O139)</f>
        <v>#DIV/0!</v>
      </c>
      <c r="P129" s="102">
        <f>P130+P140+P141+P142</f>
        <v>160</v>
      </c>
      <c r="Q129" s="102">
        <f>Q130+Q140+Q141+Q142</f>
        <v>3600.3</v>
      </c>
      <c r="R129" s="102">
        <f>R130+R140+R141+R142</f>
        <v>3760.3</v>
      </c>
      <c r="S129" s="120">
        <f>SUM(S130:S139)</f>
        <v>0</v>
      </c>
      <c r="T129" s="143">
        <f aca="true" t="shared" si="32" ref="T129:T199">SUM(S129/R129*100)</f>
        <v>0</v>
      </c>
    </row>
    <row r="130" spans="1:20" s="50" customFormat="1" ht="16.5" customHeight="1">
      <c r="A130" s="34" t="s">
        <v>48</v>
      </c>
      <c r="B130" s="51" t="s">
        <v>47</v>
      </c>
      <c r="C130" s="21" t="s">
        <v>144</v>
      </c>
      <c r="D130" s="21"/>
      <c r="E130" s="21"/>
      <c r="F130" s="18">
        <f t="shared" si="30"/>
        <v>0</v>
      </c>
      <c r="G130" s="21"/>
      <c r="H130" s="21"/>
      <c r="I130" s="21"/>
      <c r="J130" s="21"/>
      <c r="K130" s="21"/>
      <c r="L130" s="21"/>
      <c r="M130" s="21"/>
      <c r="N130" s="21"/>
      <c r="O130" s="56">
        <f aca="true" t="shared" si="33" ref="O130:O139">SUM(P130:T130)</f>
        <v>7439.6</v>
      </c>
      <c r="P130" s="104">
        <v>120</v>
      </c>
      <c r="Q130" s="104">
        <f>R130-P130</f>
        <v>3599.8</v>
      </c>
      <c r="R130" s="106">
        <v>3719.8</v>
      </c>
      <c r="S130" s="110">
        <v>0</v>
      </c>
      <c r="T130" s="137">
        <f t="shared" si="32"/>
        <v>0</v>
      </c>
    </row>
    <row r="131" spans="1:20" s="100" customFormat="1" ht="16.5" customHeight="1" hidden="1">
      <c r="A131" s="34" t="s">
        <v>48</v>
      </c>
      <c r="B131" s="98" t="s">
        <v>46</v>
      </c>
      <c r="C131" s="21" t="s">
        <v>52</v>
      </c>
      <c r="D131" s="21"/>
      <c r="E131" s="21"/>
      <c r="F131" s="18">
        <f t="shared" si="30"/>
        <v>0</v>
      </c>
      <c r="G131" s="21"/>
      <c r="H131" s="21"/>
      <c r="I131" s="21"/>
      <c r="J131" s="21"/>
      <c r="K131" s="21"/>
      <c r="L131" s="21"/>
      <c r="M131" s="21"/>
      <c r="N131" s="21"/>
      <c r="O131" s="56" t="e">
        <f t="shared" si="33"/>
        <v>#DIV/0!</v>
      </c>
      <c r="P131" s="104">
        <v>0</v>
      </c>
      <c r="Q131" s="104"/>
      <c r="R131" s="106">
        <f>SUM(P131+Q131)</f>
        <v>0</v>
      </c>
      <c r="S131" s="110">
        <v>0</v>
      </c>
      <c r="T131" s="137" t="e">
        <f t="shared" si="32"/>
        <v>#DIV/0!</v>
      </c>
    </row>
    <row r="132" spans="1:20" s="50" customFormat="1" ht="16.5" customHeight="1" hidden="1">
      <c r="A132" s="34" t="s">
        <v>48</v>
      </c>
      <c r="B132" s="51" t="s">
        <v>47</v>
      </c>
      <c r="C132" s="52" t="s">
        <v>124</v>
      </c>
      <c r="D132" s="21"/>
      <c r="E132" s="21"/>
      <c r="F132" s="18">
        <f t="shared" si="30"/>
        <v>0</v>
      </c>
      <c r="G132" s="21"/>
      <c r="H132" s="21"/>
      <c r="I132" s="21"/>
      <c r="J132" s="21"/>
      <c r="K132" s="21"/>
      <c r="L132" s="21"/>
      <c r="M132" s="21"/>
      <c r="N132" s="21"/>
      <c r="O132" s="56" t="e">
        <f t="shared" si="33"/>
        <v>#DIV/0!</v>
      </c>
      <c r="P132" s="104">
        <v>0</v>
      </c>
      <c r="Q132" s="104">
        <v>0</v>
      </c>
      <c r="R132" s="106">
        <f>SUM(P132+Q132)</f>
        <v>0</v>
      </c>
      <c r="S132" s="110">
        <v>0</v>
      </c>
      <c r="T132" s="137" t="e">
        <f t="shared" si="32"/>
        <v>#DIV/0!</v>
      </c>
    </row>
    <row r="133" spans="1:20" s="50" customFormat="1" ht="16.5" customHeight="1" hidden="1">
      <c r="A133" s="34" t="s">
        <v>48</v>
      </c>
      <c r="B133" s="51" t="s">
        <v>44</v>
      </c>
      <c r="C133" s="52" t="s">
        <v>124</v>
      </c>
      <c r="D133" s="21"/>
      <c r="E133" s="21"/>
      <c r="F133" s="18">
        <f>SUM(G133:L133)</f>
        <v>0</v>
      </c>
      <c r="G133" s="21"/>
      <c r="H133" s="21"/>
      <c r="I133" s="21"/>
      <c r="J133" s="21"/>
      <c r="K133" s="21"/>
      <c r="L133" s="21"/>
      <c r="M133" s="21"/>
      <c r="N133" s="21"/>
      <c r="O133" s="56" t="e">
        <f t="shared" si="33"/>
        <v>#DIV/0!</v>
      </c>
      <c r="P133" s="104">
        <v>0</v>
      </c>
      <c r="Q133" s="104">
        <v>0</v>
      </c>
      <c r="R133" s="106">
        <f>SUM(P133+Q133)</f>
        <v>0</v>
      </c>
      <c r="S133" s="110">
        <v>0</v>
      </c>
      <c r="T133" s="137" t="e">
        <f>SUM(S133/R133*100)</f>
        <v>#DIV/0!</v>
      </c>
    </row>
    <row r="134" spans="1:20" s="50" customFormat="1" ht="16.5" customHeight="1" hidden="1">
      <c r="A134" s="34" t="s">
        <v>48</v>
      </c>
      <c r="B134" s="51" t="s">
        <v>46</v>
      </c>
      <c r="C134" s="52" t="s">
        <v>124</v>
      </c>
      <c r="D134" s="21"/>
      <c r="E134" s="21"/>
      <c r="F134" s="18">
        <f>SUM(G134:L134)</f>
        <v>0</v>
      </c>
      <c r="G134" s="21"/>
      <c r="H134" s="21"/>
      <c r="I134" s="21"/>
      <c r="J134" s="21"/>
      <c r="K134" s="21"/>
      <c r="L134" s="21"/>
      <c r="M134" s="21"/>
      <c r="N134" s="21"/>
      <c r="O134" s="56" t="e">
        <f t="shared" si="33"/>
        <v>#DIV/0!</v>
      </c>
      <c r="P134" s="104">
        <v>0</v>
      </c>
      <c r="Q134" s="104">
        <v>0</v>
      </c>
      <c r="R134" s="106">
        <f>SUM(P134+Q134)</f>
        <v>0</v>
      </c>
      <c r="S134" s="110">
        <v>0</v>
      </c>
      <c r="T134" s="137" t="e">
        <f>SUM(S134/R134*100)</f>
        <v>#DIV/0!</v>
      </c>
    </row>
    <row r="135" spans="1:20" s="50" customFormat="1" ht="16.5" customHeight="1" hidden="1">
      <c r="A135" s="34" t="s">
        <v>48</v>
      </c>
      <c r="B135" s="51" t="s">
        <v>44</v>
      </c>
      <c r="C135" s="52" t="s">
        <v>127</v>
      </c>
      <c r="D135" s="21"/>
      <c r="E135" s="21"/>
      <c r="F135" s="18">
        <f t="shared" si="30"/>
        <v>0</v>
      </c>
      <c r="G135" s="21"/>
      <c r="H135" s="21"/>
      <c r="I135" s="21"/>
      <c r="J135" s="21"/>
      <c r="K135" s="21"/>
      <c r="L135" s="21"/>
      <c r="M135" s="21"/>
      <c r="N135" s="21"/>
      <c r="O135" s="56" t="e">
        <f t="shared" si="33"/>
        <v>#DIV/0!</v>
      </c>
      <c r="P135" s="104">
        <v>0</v>
      </c>
      <c r="Q135" s="104">
        <v>0</v>
      </c>
      <c r="R135" s="106">
        <f>SUM(P135+Q135)</f>
        <v>0</v>
      </c>
      <c r="S135" s="110">
        <v>0</v>
      </c>
      <c r="T135" s="137" t="e">
        <f t="shared" si="32"/>
        <v>#DIV/0!</v>
      </c>
    </row>
    <row r="136" spans="1:20" s="50" customFormat="1" ht="16.5" customHeight="1" hidden="1">
      <c r="A136" s="34" t="s">
        <v>48</v>
      </c>
      <c r="B136" s="51" t="s">
        <v>47</v>
      </c>
      <c r="C136" s="52" t="s">
        <v>127</v>
      </c>
      <c r="D136" s="21"/>
      <c r="E136" s="21"/>
      <c r="F136" s="18"/>
      <c r="G136" s="21"/>
      <c r="H136" s="21"/>
      <c r="I136" s="21"/>
      <c r="J136" s="21"/>
      <c r="K136" s="21"/>
      <c r="L136" s="21"/>
      <c r="M136" s="21"/>
      <c r="N136" s="21"/>
      <c r="O136" s="56" t="e">
        <f t="shared" si="33"/>
        <v>#DIV/0!</v>
      </c>
      <c r="P136" s="104">
        <v>0</v>
      </c>
      <c r="Q136" s="104">
        <v>0</v>
      </c>
      <c r="R136" s="106">
        <v>0</v>
      </c>
      <c r="S136" s="110">
        <v>0</v>
      </c>
      <c r="T136" s="137" t="e">
        <f t="shared" si="32"/>
        <v>#DIV/0!</v>
      </c>
    </row>
    <row r="137" spans="1:20" s="50" customFormat="1" ht="15.75" customHeight="1" hidden="1">
      <c r="A137" s="34" t="s">
        <v>48</v>
      </c>
      <c r="B137" s="51" t="s">
        <v>116</v>
      </c>
      <c r="C137" s="52" t="s">
        <v>127</v>
      </c>
      <c r="D137" s="52"/>
      <c r="E137" s="52"/>
      <c r="F137" s="18">
        <f t="shared" si="30"/>
        <v>0</v>
      </c>
      <c r="G137" s="52"/>
      <c r="H137" s="52"/>
      <c r="I137" s="52"/>
      <c r="J137" s="52"/>
      <c r="K137" s="52"/>
      <c r="L137" s="52"/>
      <c r="M137" s="52"/>
      <c r="N137" s="21">
        <v>1200</v>
      </c>
      <c r="O137" s="56" t="e">
        <f t="shared" si="33"/>
        <v>#DIV/0!</v>
      </c>
      <c r="P137" s="104">
        <v>0</v>
      </c>
      <c r="Q137" s="104">
        <v>0</v>
      </c>
      <c r="R137" s="106">
        <f>SUM(P137+Q137)</f>
        <v>0</v>
      </c>
      <c r="S137" s="110">
        <v>0</v>
      </c>
      <c r="T137" s="137" t="e">
        <f t="shared" si="32"/>
        <v>#DIV/0!</v>
      </c>
    </row>
    <row r="138" spans="1:20" s="50" customFormat="1" ht="14.25" customHeight="1" hidden="1">
      <c r="A138" s="34" t="s">
        <v>48</v>
      </c>
      <c r="B138" s="51" t="s">
        <v>46</v>
      </c>
      <c r="C138" s="52" t="s">
        <v>113</v>
      </c>
      <c r="D138" s="52">
        <v>460</v>
      </c>
      <c r="E138" s="52">
        <v>460</v>
      </c>
      <c r="F138" s="18">
        <f t="shared" si="30"/>
        <v>460</v>
      </c>
      <c r="G138" s="52">
        <v>2</v>
      </c>
      <c r="H138" s="52"/>
      <c r="I138" s="52"/>
      <c r="J138" s="52"/>
      <c r="K138" s="52"/>
      <c r="L138" s="52">
        <v>458</v>
      </c>
      <c r="M138" s="52"/>
      <c r="N138" s="21">
        <v>10</v>
      </c>
      <c r="O138" s="56" t="e">
        <f t="shared" si="33"/>
        <v>#DIV/0!</v>
      </c>
      <c r="P138" s="104"/>
      <c r="Q138" s="104"/>
      <c r="R138" s="106">
        <f>SUM(P138+Q138)</f>
        <v>0</v>
      </c>
      <c r="S138" s="110">
        <v>0</v>
      </c>
      <c r="T138" s="137" t="e">
        <f t="shared" si="32"/>
        <v>#DIV/0!</v>
      </c>
    </row>
    <row r="139" spans="1:20" s="50" customFormat="1" ht="33.75" customHeight="1" hidden="1">
      <c r="A139" s="34" t="s">
        <v>48</v>
      </c>
      <c r="B139" s="51" t="s">
        <v>49</v>
      </c>
      <c r="C139" s="52" t="s">
        <v>130</v>
      </c>
      <c r="D139" s="21">
        <v>10</v>
      </c>
      <c r="E139" s="21">
        <v>0</v>
      </c>
      <c r="F139" s="18">
        <f t="shared" si="30"/>
        <v>9</v>
      </c>
      <c r="G139" s="21"/>
      <c r="H139" s="21"/>
      <c r="I139" s="21"/>
      <c r="J139" s="21"/>
      <c r="K139" s="21"/>
      <c r="L139" s="21">
        <v>9</v>
      </c>
      <c r="M139" s="21"/>
      <c r="N139" s="21"/>
      <c r="O139" s="56" t="e">
        <f t="shared" si="33"/>
        <v>#DIV/0!</v>
      </c>
      <c r="P139" s="104">
        <v>0</v>
      </c>
      <c r="Q139" s="104"/>
      <c r="R139" s="106">
        <f>SUM(P139+Q139)</f>
        <v>0</v>
      </c>
      <c r="S139" s="110">
        <v>0</v>
      </c>
      <c r="T139" s="137" t="e">
        <f t="shared" si="32"/>
        <v>#DIV/0!</v>
      </c>
    </row>
    <row r="140" spans="1:20" s="50" customFormat="1" ht="21" customHeight="1">
      <c r="A140" s="34" t="s">
        <v>145</v>
      </c>
      <c r="B140" s="51" t="s">
        <v>44</v>
      </c>
      <c r="C140" s="21" t="s">
        <v>144</v>
      </c>
      <c r="D140" s="21"/>
      <c r="E140" s="21"/>
      <c r="F140" s="18"/>
      <c r="G140" s="21"/>
      <c r="H140" s="21"/>
      <c r="I140" s="21"/>
      <c r="J140" s="21"/>
      <c r="K140" s="21"/>
      <c r="L140" s="21"/>
      <c r="M140" s="21"/>
      <c r="N140" s="21"/>
      <c r="O140" s="56"/>
      <c r="P140" s="104">
        <v>10</v>
      </c>
      <c r="Q140" s="104">
        <v>0</v>
      </c>
      <c r="R140" s="106">
        <f>SUM(P140+Q140)</f>
        <v>10</v>
      </c>
      <c r="S140" s="110">
        <v>0</v>
      </c>
      <c r="T140" s="137">
        <f t="shared" si="32"/>
        <v>0</v>
      </c>
    </row>
    <row r="141" spans="1:20" s="50" customFormat="1" ht="18.75" customHeight="1">
      <c r="A141" s="34" t="s">
        <v>145</v>
      </c>
      <c r="B141" s="51" t="s">
        <v>46</v>
      </c>
      <c r="C141" s="21" t="s">
        <v>144</v>
      </c>
      <c r="D141" s="21"/>
      <c r="E141" s="21"/>
      <c r="F141" s="18"/>
      <c r="G141" s="21"/>
      <c r="H141" s="21"/>
      <c r="I141" s="21"/>
      <c r="J141" s="21"/>
      <c r="K141" s="21"/>
      <c r="L141" s="21"/>
      <c r="M141" s="21"/>
      <c r="N141" s="21"/>
      <c r="O141" s="56"/>
      <c r="P141" s="104">
        <v>20</v>
      </c>
      <c r="Q141" s="104">
        <f>R141-P141</f>
        <v>0</v>
      </c>
      <c r="R141" s="106">
        <v>20</v>
      </c>
      <c r="S141" s="110">
        <v>0</v>
      </c>
      <c r="T141" s="137">
        <f t="shared" si="32"/>
        <v>0</v>
      </c>
    </row>
    <row r="142" spans="1:20" s="50" customFormat="1" ht="20.25" customHeight="1">
      <c r="A142" s="34" t="s">
        <v>145</v>
      </c>
      <c r="B142" s="51" t="s">
        <v>51</v>
      </c>
      <c r="C142" s="21" t="s">
        <v>144</v>
      </c>
      <c r="D142" s="21"/>
      <c r="E142" s="21"/>
      <c r="F142" s="18"/>
      <c r="G142" s="21"/>
      <c r="H142" s="21"/>
      <c r="I142" s="21"/>
      <c r="J142" s="21"/>
      <c r="K142" s="21"/>
      <c r="L142" s="21"/>
      <c r="M142" s="21"/>
      <c r="N142" s="21"/>
      <c r="O142" s="56"/>
      <c r="P142" s="104">
        <v>10</v>
      </c>
      <c r="Q142" s="104">
        <f>R142-P142</f>
        <v>0.5</v>
      </c>
      <c r="R142" s="106">
        <v>10.5</v>
      </c>
      <c r="S142" s="110">
        <v>0</v>
      </c>
      <c r="T142" s="137">
        <f t="shared" si="32"/>
        <v>0</v>
      </c>
    </row>
    <row r="143" spans="1:20" s="50" customFormat="1" ht="16.5" customHeight="1">
      <c r="A143" s="34"/>
      <c r="B143" s="51"/>
      <c r="C143" s="20" t="s">
        <v>88</v>
      </c>
      <c r="D143" s="20">
        <f>SUM(D144:D165)</f>
        <v>356</v>
      </c>
      <c r="E143" s="20">
        <f aca="true" t="shared" si="34" ref="E143:M143">SUM(E144:E165)</f>
        <v>151</v>
      </c>
      <c r="F143" s="20">
        <f t="shared" si="34"/>
        <v>465</v>
      </c>
      <c r="G143" s="20">
        <f t="shared" si="34"/>
        <v>465</v>
      </c>
      <c r="H143" s="20">
        <f t="shared" si="34"/>
        <v>0</v>
      </c>
      <c r="I143" s="20">
        <f t="shared" si="34"/>
        <v>0</v>
      </c>
      <c r="J143" s="20">
        <f t="shared" si="34"/>
        <v>0</v>
      </c>
      <c r="K143" s="20">
        <f t="shared" si="34"/>
        <v>0</v>
      </c>
      <c r="L143" s="20">
        <f t="shared" si="34"/>
        <v>0</v>
      </c>
      <c r="M143" s="20">
        <f t="shared" si="34"/>
        <v>0</v>
      </c>
      <c r="N143" s="24">
        <f>SUM(N144:N165)</f>
        <v>1209</v>
      </c>
      <c r="O143" s="19" t="e">
        <f>SUM(O144:O165)</f>
        <v>#DIV/0!</v>
      </c>
      <c r="P143" s="105">
        <f>P144+P146+P147+P148+P149+P156+P157+P158+P159+P162+P163+P164+P165</f>
        <v>442</v>
      </c>
      <c r="Q143" s="105">
        <f aca="true" t="shared" si="35" ref="Q143:Q166">R143-P143</f>
        <v>18</v>
      </c>
      <c r="R143" s="105">
        <f>R144+R146+R147+R148+R149+R156+R157+R158+R159+R161+R162+R163+R164+R165+R166</f>
        <v>460</v>
      </c>
      <c r="S143" s="111">
        <f>SUM(S144:S166)</f>
        <v>167.7</v>
      </c>
      <c r="T143" s="139">
        <f t="shared" si="32"/>
        <v>36.45652173913043</v>
      </c>
    </row>
    <row r="144" spans="1:20" s="10" customFormat="1" ht="17.25" customHeight="1">
      <c r="A144" s="34" t="s">
        <v>30</v>
      </c>
      <c r="B144" s="8">
        <v>223</v>
      </c>
      <c r="C144" s="9" t="s">
        <v>53</v>
      </c>
      <c r="D144" s="9">
        <v>26</v>
      </c>
      <c r="E144" s="9">
        <v>0</v>
      </c>
      <c r="F144" s="18">
        <f t="shared" si="30"/>
        <v>0</v>
      </c>
      <c r="G144" s="9"/>
      <c r="H144" s="9"/>
      <c r="I144" s="9"/>
      <c r="J144" s="9"/>
      <c r="K144" s="9"/>
      <c r="L144" s="9"/>
      <c r="M144" s="9"/>
      <c r="N144" s="65">
        <v>288</v>
      </c>
      <c r="O144" s="56">
        <f aca="true" t="shared" si="36" ref="O144:O164">SUM(P144:T144)</f>
        <v>617.7664418212479</v>
      </c>
      <c r="P144" s="106">
        <v>300</v>
      </c>
      <c r="Q144" s="106">
        <f t="shared" si="35"/>
        <v>-122.1</v>
      </c>
      <c r="R144" s="106">
        <v>177.9</v>
      </c>
      <c r="S144" s="110">
        <v>167.7</v>
      </c>
      <c r="T144" s="137">
        <f t="shared" si="32"/>
        <v>94.26644182124788</v>
      </c>
    </row>
    <row r="145" spans="1:20" s="10" customFormat="1" ht="15.75" customHeight="1" hidden="1">
      <c r="A145" s="34" t="s">
        <v>30</v>
      </c>
      <c r="B145" s="8">
        <v>223</v>
      </c>
      <c r="C145" s="9" t="s">
        <v>128</v>
      </c>
      <c r="D145" s="9">
        <v>26</v>
      </c>
      <c r="E145" s="9">
        <v>0</v>
      </c>
      <c r="F145" s="18">
        <f>SUM(G145:L145)</f>
        <v>0</v>
      </c>
      <c r="G145" s="9"/>
      <c r="H145" s="9"/>
      <c r="I145" s="9"/>
      <c r="J145" s="9"/>
      <c r="K145" s="9"/>
      <c r="L145" s="9"/>
      <c r="M145" s="9"/>
      <c r="N145" s="65">
        <v>288</v>
      </c>
      <c r="O145" s="56">
        <f t="shared" si="36"/>
        <v>0</v>
      </c>
      <c r="P145" s="106">
        <v>0</v>
      </c>
      <c r="Q145" s="106">
        <f t="shared" si="35"/>
        <v>-122.1</v>
      </c>
      <c r="R145" s="106">
        <f>SUM(P145+Q145)</f>
        <v>0</v>
      </c>
      <c r="S145" s="110">
        <v>0</v>
      </c>
      <c r="T145" s="137">
        <v>0</v>
      </c>
    </row>
    <row r="146" spans="1:20" s="10" customFormat="1" ht="15.75" customHeight="1">
      <c r="A146" s="34" t="s">
        <v>30</v>
      </c>
      <c r="B146" s="8">
        <v>225</v>
      </c>
      <c r="C146" s="9" t="s">
        <v>53</v>
      </c>
      <c r="D146" s="9">
        <v>11</v>
      </c>
      <c r="E146" s="9">
        <v>7</v>
      </c>
      <c r="F146" s="18">
        <f t="shared" si="30"/>
        <v>7</v>
      </c>
      <c r="G146" s="9">
        <v>7</v>
      </c>
      <c r="H146" s="9"/>
      <c r="I146" s="9"/>
      <c r="J146" s="9"/>
      <c r="K146" s="9"/>
      <c r="L146" s="9"/>
      <c r="M146" s="9"/>
      <c r="N146" s="66"/>
      <c r="O146" s="56">
        <f t="shared" si="36"/>
        <v>10</v>
      </c>
      <c r="P146" s="106">
        <v>5</v>
      </c>
      <c r="Q146" s="106">
        <f t="shared" si="35"/>
        <v>0</v>
      </c>
      <c r="R146" s="106">
        <v>5</v>
      </c>
      <c r="S146" s="110">
        <v>0</v>
      </c>
      <c r="T146" s="137">
        <f t="shared" si="32"/>
        <v>0</v>
      </c>
    </row>
    <row r="147" spans="1:20" s="10" customFormat="1" ht="15.75" customHeight="1">
      <c r="A147" s="34" t="s">
        <v>30</v>
      </c>
      <c r="B147" s="8">
        <v>226</v>
      </c>
      <c r="C147" s="9" t="s">
        <v>53</v>
      </c>
      <c r="D147" s="9"/>
      <c r="E147" s="9"/>
      <c r="F147" s="18">
        <f t="shared" si="30"/>
        <v>0</v>
      </c>
      <c r="G147" s="9"/>
      <c r="H147" s="9"/>
      <c r="I147" s="9"/>
      <c r="J147" s="9"/>
      <c r="K147" s="9"/>
      <c r="L147" s="9"/>
      <c r="M147" s="9"/>
      <c r="N147" s="66"/>
      <c r="O147" s="56">
        <f t="shared" si="36"/>
        <v>10</v>
      </c>
      <c r="P147" s="106">
        <v>5</v>
      </c>
      <c r="Q147" s="106">
        <f t="shared" si="35"/>
        <v>0</v>
      </c>
      <c r="R147" s="106">
        <v>5</v>
      </c>
      <c r="S147" s="110">
        <v>0</v>
      </c>
      <c r="T147" s="137">
        <f t="shared" si="32"/>
        <v>0</v>
      </c>
    </row>
    <row r="148" spans="1:20" s="10" customFormat="1" ht="15.75" customHeight="1">
      <c r="A148" s="34" t="s">
        <v>30</v>
      </c>
      <c r="B148" s="8">
        <v>310</v>
      </c>
      <c r="C148" s="9" t="s">
        <v>53</v>
      </c>
      <c r="D148" s="9"/>
      <c r="E148" s="9"/>
      <c r="F148" s="18">
        <f t="shared" si="30"/>
        <v>0</v>
      </c>
      <c r="G148" s="9"/>
      <c r="H148" s="9"/>
      <c r="I148" s="9"/>
      <c r="J148" s="9"/>
      <c r="K148" s="9"/>
      <c r="L148" s="9"/>
      <c r="M148" s="9"/>
      <c r="N148" s="66"/>
      <c r="O148" s="56">
        <f t="shared" si="36"/>
        <v>20</v>
      </c>
      <c r="P148" s="106">
        <v>10</v>
      </c>
      <c r="Q148" s="106">
        <f t="shared" si="35"/>
        <v>0</v>
      </c>
      <c r="R148" s="106">
        <v>10</v>
      </c>
      <c r="S148" s="110">
        <v>0</v>
      </c>
      <c r="T148" s="137">
        <f t="shared" si="32"/>
        <v>0</v>
      </c>
    </row>
    <row r="149" spans="1:20" s="10" customFormat="1" ht="17.25" customHeight="1">
      <c r="A149" s="34" t="s">
        <v>30</v>
      </c>
      <c r="B149" s="8">
        <v>340</v>
      </c>
      <c r="C149" s="9" t="s">
        <v>53</v>
      </c>
      <c r="D149" s="9"/>
      <c r="E149" s="9"/>
      <c r="F149" s="18">
        <f t="shared" si="30"/>
        <v>0</v>
      </c>
      <c r="G149" s="9"/>
      <c r="H149" s="9"/>
      <c r="I149" s="9"/>
      <c r="J149" s="9"/>
      <c r="K149" s="9"/>
      <c r="L149" s="9"/>
      <c r="M149" s="9"/>
      <c r="N149" s="66"/>
      <c r="O149" s="56">
        <f t="shared" si="36"/>
        <v>40</v>
      </c>
      <c r="P149" s="106">
        <v>20</v>
      </c>
      <c r="Q149" s="106">
        <v>0</v>
      </c>
      <c r="R149" s="106">
        <f aca="true" t="shared" si="37" ref="R149:R164">SUM(P149+Q149)</f>
        <v>20</v>
      </c>
      <c r="S149" s="110">
        <v>0</v>
      </c>
      <c r="T149" s="137">
        <f t="shared" si="32"/>
        <v>0</v>
      </c>
    </row>
    <row r="150" spans="1:20" s="10" customFormat="1" ht="15.75" customHeight="1" hidden="1">
      <c r="A150" s="34" t="s">
        <v>30</v>
      </c>
      <c r="B150" s="8">
        <v>222</v>
      </c>
      <c r="C150" s="9" t="s">
        <v>54</v>
      </c>
      <c r="D150" s="9"/>
      <c r="E150" s="9"/>
      <c r="F150" s="18">
        <f t="shared" si="30"/>
        <v>0</v>
      </c>
      <c r="G150" s="9"/>
      <c r="H150" s="9"/>
      <c r="I150" s="9"/>
      <c r="J150" s="9"/>
      <c r="K150" s="9"/>
      <c r="L150" s="9"/>
      <c r="M150" s="9"/>
      <c r="N150" s="66"/>
      <c r="O150" s="56" t="e">
        <f t="shared" si="36"/>
        <v>#DIV/0!</v>
      </c>
      <c r="P150" s="106">
        <v>0</v>
      </c>
      <c r="Q150" s="106">
        <f t="shared" si="35"/>
        <v>-122.1</v>
      </c>
      <c r="R150" s="106">
        <f t="shared" si="37"/>
        <v>0</v>
      </c>
      <c r="S150" s="110"/>
      <c r="T150" s="137" t="e">
        <f t="shared" si="32"/>
        <v>#DIV/0!</v>
      </c>
    </row>
    <row r="151" spans="1:20" s="10" customFormat="1" ht="15.75" customHeight="1" hidden="1">
      <c r="A151" s="34" t="s">
        <v>30</v>
      </c>
      <c r="B151" s="8">
        <v>225</v>
      </c>
      <c r="C151" s="9" t="s">
        <v>54</v>
      </c>
      <c r="D151" s="9">
        <v>97</v>
      </c>
      <c r="E151" s="9">
        <v>0</v>
      </c>
      <c r="F151" s="18">
        <f t="shared" si="30"/>
        <v>300</v>
      </c>
      <c r="G151" s="9">
        <v>300</v>
      </c>
      <c r="H151" s="9"/>
      <c r="I151" s="9"/>
      <c r="J151" s="9"/>
      <c r="K151" s="9"/>
      <c r="L151" s="9"/>
      <c r="M151" s="9"/>
      <c r="N151" s="66">
        <v>441</v>
      </c>
      <c r="O151" s="56" t="e">
        <f t="shared" si="36"/>
        <v>#DIV/0!</v>
      </c>
      <c r="P151" s="106">
        <v>0</v>
      </c>
      <c r="Q151" s="106">
        <f t="shared" si="35"/>
        <v>-122.1</v>
      </c>
      <c r="R151" s="106">
        <f t="shared" si="37"/>
        <v>0</v>
      </c>
      <c r="S151" s="110"/>
      <c r="T151" s="137" t="e">
        <f t="shared" si="32"/>
        <v>#DIV/0!</v>
      </c>
    </row>
    <row r="152" spans="1:20" s="10" customFormat="1" ht="15.75" customHeight="1" hidden="1">
      <c r="A152" s="34" t="s">
        <v>30</v>
      </c>
      <c r="B152" s="8">
        <v>226</v>
      </c>
      <c r="C152" s="9" t="s">
        <v>54</v>
      </c>
      <c r="D152" s="9"/>
      <c r="E152" s="9"/>
      <c r="F152" s="18">
        <f t="shared" si="30"/>
        <v>0</v>
      </c>
      <c r="G152" s="9"/>
      <c r="H152" s="9"/>
      <c r="I152" s="9"/>
      <c r="J152" s="9"/>
      <c r="K152" s="9"/>
      <c r="L152" s="9"/>
      <c r="M152" s="9"/>
      <c r="N152" s="66"/>
      <c r="O152" s="56" t="e">
        <f t="shared" si="36"/>
        <v>#DIV/0!</v>
      </c>
      <c r="P152" s="106">
        <v>0</v>
      </c>
      <c r="Q152" s="106">
        <f t="shared" si="35"/>
        <v>-122.1</v>
      </c>
      <c r="R152" s="106">
        <f t="shared" si="37"/>
        <v>0</v>
      </c>
      <c r="S152" s="110"/>
      <c r="T152" s="137" t="e">
        <f t="shared" si="32"/>
        <v>#DIV/0!</v>
      </c>
    </row>
    <row r="153" spans="1:20" s="10" customFormat="1" ht="15.75" customHeight="1" hidden="1">
      <c r="A153" s="34" t="s">
        <v>30</v>
      </c>
      <c r="B153" s="8">
        <v>340</v>
      </c>
      <c r="C153" s="9" t="s">
        <v>54</v>
      </c>
      <c r="D153" s="9"/>
      <c r="E153" s="9"/>
      <c r="F153" s="18">
        <f t="shared" si="30"/>
        <v>0</v>
      </c>
      <c r="G153" s="9"/>
      <c r="H153" s="9"/>
      <c r="I153" s="9"/>
      <c r="J153" s="9"/>
      <c r="K153" s="9"/>
      <c r="L153" s="9"/>
      <c r="M153" s="9"/>
      <c r="N153" s="66"/>
      <c r="O153" s="56" t="e">
        <f t="shared" si="36"/>
        <v>#DIV/0!</v>
      </c>
      <c r="P153" s="106"/>
      <c r="Q153" s="106">
        <f t="shared" si="35"/>
        <v>-122.1</v>
      </c>
      <c r="R153" s="106">
        <f t="shared" si="37"/>
        <v>0</v>
      </c>
      <c r="S153" s="110"/>
      <c r="T153" s="137" t="e">
        <f t="shared" si="32"/>
        <v>#DIV/0!</v>
      </c>
    </row>
    <row r="154" spans="1:20" s="10" customFormat="1" ht="15.75" customHeight="1" hidden="1">
      <c r="A154" s="34" t="s">
        <v>30</v>
      </c>
      <c r="B154" s="8">
        <v>225</v>
      </c>
      <c r="C154" s="9" t="s">
        <v>89</v>
      </c>
      <c r="D154" s="9"/>
      <c r="E154" s="9"/>
      <c r="F154" s="18">
        <f t="shared" si="30"/>
        <v>0</v>
      </c>
      <c r="G154" s="9"/>
      <c r="H154" s="9"/>
      <c r="I154" s="9"/>
      <c r="J154" s="9"/>
      <c r="K154" s="9"/>
      <c r="L154" s="9"/>
      <c r="M154" s="9"/>
      <c r="N154" s="66"/>
      <c r="O154" s="56" t="e">
        <f t="shared" si="36"/>
        <v>#DIV/0!</v>
      </c>
      <c r="P154" s="106"/>
      <c r="Q154" s="106">
        <f t="shared" si="35"/>
        <v>-122.1</v>
      </c>
      <c r="R154" s="106">
        <f t="shared" si="37"/>
        <v>0</v>
      </c>
      <c r="S154" s="110"/>
      <c r="T154" s="137" t="e">
        <f t="shared" si="32"/>
        <v>#DIV/0!</v>
      </c>
    </row>
    <row r="155" spans="1:20" s="10" customFormat="1" ht="15.75" customHeight="1" hidden="1">
      <c r="A155" s="34" t="s">
        <v>30</v>
      </c>
      <c r="B155" s="8">
        <v>340</v>
      </c>
      <c r="C155" s="9" t="s">
        <v>89</v>
      </c>
      <c r="D155" s="9"/>
      <c r="E155" s="9"/>
      <c r="F155" s="18">
        <f t="shared" si="30"/>
        <v>0</v>
      </c>
      <c r="G155" s="9"/>
      <c r="H155" s="9"/>
      <c r="I155" s="9"/>
      <c r="J155" s="9"/>
      <c r="K155" s="9"/>
      <c r="L155" s="9"/>
      <c r="M155" s="9"/>
      <c r="N155" s="66"/>
      <c r="O155" s="56" t="e">
        <f t="shared" si="36"/>
        <v>#DIV/0!</v>
      </c>
      <c r="P155" s="106">
        <v>0</v>
      </c>
      <c r="Q155" s="106">
        <f t="shared" si="35"/>
        <v>-122.1</v>
      </c>
      <c r="R155" s="106">
        <f t="shared" si="37"/>
        <v>0</v>
      </c>
      <c r="S155" s="110"/>
      <c r="T155" s="137" t="e">
        <f t="shared" si="32"/>
        <v>#DIV/0!</v>
      </c>
    </row>
    <row r="156" spans="1:20" s="10" customFormat="1" ht="15.75" customHeight="1">
      <c r="A156" s="34" t="s">
        <v>30</v>
      </c>
      <c r="B156" s="8">
        <v>225</v>
      </c>
      <c r="C156" s="9" t="s">
        <v>55</v>
      </c>
      <c r="D156" s="9"/>
      <c r="E156" s="9"/>
      <c r="F156" s="18">
        <f t="shared" si="30"/>
        <v>0</v>
      </c>
      <c r="G156" s="9"/>
      <c r="H156" s="9"/>
      <c r="I156" s="9"/>
      <c r="J156" s="9"/>
      <c r="K156" s="9"/>
      <c r="L156" s="9"/>
      <c r="M156" s="9"/>
      <c r="N156" s="66">
        <v>0</v>
      </c>
      <c r="O156" s="56">
        <f t="shared" si="36"/>
        <v>4</v>
      </c>
      <c r="P156" s="106">
        <v>2</v>
      </c>
      <c r="Q156" s="106">
        <v>0</v>
      </c>
      <c r="R156" s="106">
        <f t="shared" si="37"/>
        <v>2</v>
      </c>
      <c r="S156" s="110">
        <v>0</v>
      </c>
      <c r="T156" s="137">
        <f t="shared" si="32"/>
        <v>0</v>
      </c>
    </row>
    <row r="157" spans="1:20" s="10" customFormat="1" ht="15.75" customHeight="1">
      <c r="A157" s="34" t="s">
        <v>30</v>
      </c>
      <c r="B157" s="8">
        <v>310</v>
      </c>
      <c r="C157" s="9" t="s">
        <v>55</v>
      </c>
      <c r="D157" s="9"/>
      <c r="E157" s="9"/>
      <c r="F157" s="18">
        <f t="shared" si="30"/>
        <v>0</v>
      </c>
      <c r="G157" s="9"/>
      <c r="H157" s="9"/>
      <c r="I157" s="9"/>
      <c r="J157" s="9"/>
      <c r="K157" s="9"/>
      <c r="L157" s="9"/>
      <c r="M157" s="9"/>
      <c r="N157" s="66">
        <v>0</v>
      </c>
      <c r="O157" s="56">
        <f t="shared" si="36"/>
        <v>10</v>
      </c>
      <c r="P157" s="106">
        <v>5</v>
      </c>
      <c r="Q157" s="106">
        <v>0</v>
      </c>
      <c r="R157" s="106">
        <f t="shared" si="37"/>
        <v>5</v>
      </c>
      <c r="S157" s="110">
        <v>0</v>
      </c>
      <c r="T157" s="137">
        <f t="shared" si="32"/>
        <v>0</v>
      </c>
    </row>
    <row r="158" spans="1:20" s="10" customFormat="1" ht="15.75" customHeight="1">
      <c r="A158" s="34" t="s">
        <v>30</v>
      </c>
      <c r="B158" s="8">
        <v>340</v>
      </c>
      <c r="C158" s="9" t="s">
        <v>55</v>
      </c>
      <c r="D158" s="9">
        <v>44</v>
      </c>
      <c r="E158" s="9">
        <v>23</v>
      </c>
      <c r="F158" s="18">
        <f t="shared" si="30"/>
        <v>23</v>
      </c>
      <c r="G158" s="9">
        <v>23</v>
      </c>
      <c r="H158" s="9"/>
      <c r="I158" s="9"/>
      <c r="J158" s="9"/>
      <c r="K158" s="9"/>
      <c r="L158" s="9"/>
      <c r="M158" s="9"/>
      <c r="N158" s="66">
        <v>0</v>
      </c>
      <c r="O158" s="56">
        <f t="shared" si="36"/>
        <v>10</v>
      </c>
      <c r="P158" s="106">
        <v>5</v>
      </c>
      <c r="Q158" s="106">
        <v>0</v>
      </c>
      <c r="R158" s="106">
        <f t="shared" si="37"/>
        <v>5</v>
      </c>
      <c r="S158" s="110">
        <v>0</v>
      </c>
      <c r="T158" s="137">
        <f t="shared" si="32"/>
        <v>0</v>
      </c>
    </row>
    <row r="159" spans="1:20" s="10" customFormat="1" ht="15.75" customHeight="1">
      <c r="A159" s="34" t="s">
        <v>30</v>
      </c>
      <c r="B159" s="8">
        <v>225</v>
      </c>
      <c r="C159" s="9" t="s">
        <v>50</v>
      </c>
      <c r="D159" s="9"/>
      <c r="E159" s="9"/>
      <c r="F159" s="18">
        <f t="shared" si="30"/>
        <v>0</v>
      </c>
      <c r="G159" s="9"/>
      <c r="H159" s="9"/>
      <c r="I159" s="9"/>
      <c r="J159" s="9"/>
      <c r="K159" s="9"/>
      <c r="L159" s="9"/>
      <c r="M159" s="9"/>
      <c r="N159" s="66"/>
      <c r="O159" s="56">
        <f t="shared" si="36"/>
        <v>40</v>
      </c>
      <c r="P159" s="106">
        <v>20</v>
      </c>
      <c r="Q159" s="106">
        <v>0</v>
      </c>
      <c r="R159" s="106">
        <f t="shared" si="37"/>
        <v>20</v>
      </c>
      <c r="S159" s="110">
        <v>0</v>
      </c>
      <c r="T159" s="137">
        <f t="shared" si="32"/>
        <v>0</v>
      </c>
    </row>
    <row r="160" spans="1:20" s="10" customFormat="1" ht="15.75" customHeight="1" hidden="1">
      <c r="A160" s="34" t="s">
        <v>30</v>
      </c>
      <c r="B160" s="8">
        <v>223</v>
      </c>
      <c r="C160" s="9" t="s">
        <v>50</v>
      </c>
      <c r="D160" s="9"/>
      <c r="E160" s="9"/>
      <c r="F160" s="18">
        <f>SUM(G160:L160)</f>
        <v>0</v>
      </c>
      <c r="G160" s="9"/>
      <c r="H160" s="9"/>
      <c r="I160" s="9"/>
      <c r="J160" s="9"/>
      <c r="K160" s="9"/>
      <c r="L160" s="9"/>
      <c r="M160" s="9"/>
      <c r="N160" s="66"/>
      <c r="O160" s="56">
        <f t="shared" si="36"/>
        <v>0</v>
      </c>
      <c r="P160" s="106">
        <v>0</v>
      </c>
      <c r="Q160" s="106">
        <f t="shared" si="35"/>
        <v>-122.1</v>
      </c>
      <c r="R160" s="106">
        <f>SUM(P160+Q160)</f>
        <v>0</v>
      </c>
      <c r="S160" s="110">
        <v>0</v>
      </c>
      <c r="T160" s="137">
        <v>0</v>
      </c>
    </row>
    <row r="161" spans="1:20" s="10" customFormat="1" ht="15.75" customHeight="1">
      <c r="A161" s="34" t="s">
        <v>30</v>
      </c>
      <c r="B161" s="8">
        <v>223</v>
      </c>
      <c r="C161" s="9" t="s">
        <v>50</v>
      </c>
      <c r="D161" s="9">
        <v>42</v>
      </c>
      <c r="E161" s="9">
        <v>42</v>
      </c>
      <c r="F161" s="18">
        <f t="shared" si="30"/>
        <v>42</v>
      </c>
      <c r="G161" s="9">
        <v>42</v>
      </c>
      <c r="H161" s="9"/>
      <c r="I161" s="9"/>
      <c r="J161" s="9"/>
      <c r="K161" s="9"/>
      <c r="L161" s="9"/>
      <c r="M161" s="9"/>
      <c r="N161" s="66">
        <v>192</v>
      </c>
      <c r="O161" s="56">
        <f t="shared" si="36"/>
        <v>244.2</v>
      </c>
      <c r="P161" s="106">
        <v>0</v>
      </c>
      <c r="Q161" s="106">
        <f>R161-P161</f>
        <v>122.1</v>
      </c>
      <c r="R161" s="106">
        <v>122.1</v>
      </c>
      <c r="S161" s="110">
        <v>0</v>
      </c>
      <c r="T161" s="137">
        <v>0</v>
      </c>
    </row>
    <row r="162" spans="1:20" s="10" customFormat="1" ht="17.25" customHeight="1">
      <c r="A162" s="34" t="s">
        <v>30</v>
      </c>
      <c r="B162" s="8">
        <v>226</v>
      </c>
      <c r="C162" s="9" t="s">
        <v>50</v>
      </c>
      <c r="D162" s="9">
        <v>90</v>
      </c>
      <c r="E162" s="9">
        <v>75</v>
      </c>
      <c r="F162" s="18">
        <f t="shared" si="30"/>
        <v>89</v>
      </c>
      <c r="G162" s="9">
        <v>89</v>
      </c>
      <c r="H162" s="9"/>
      <c r="I162" s="9"/>
      <c r="J162" s="9"/>
      <c r="K162" s="9"/>
      <c r="L162" s="9"/>
      <c r="M162" s="9"/>
      <c r="N162" s="18"/>
      <c r="O162" s="56">
        <f t="shared" si="36"/>
        <v>30</v>
      </c>
      <c r="P162" s="106">
        <v>15</v>
      </c>
      <c r="Q162" s="106">
        <v>0</v>
      </c>
      <c r="R162" s="106">
        <f t="shared" si="37"/>
        <v>15</v>
      </c>
      <c r="S162" s="110">
        <v>0</v>
      </c>
      <c r="T162" s="137">
        <f t="shared" si="32"/>
        <v>0</v>
      </c>
    </row>
    <row r="163" spans="1:20" s="10" customFormat="1" ht="15.75" customHeight="1">
      <c r="A163" s="34" t="s">
        <v>30</v>
      </c>
      <c r="B163" s="8">
        <v>290</v>
      </c>
      <c r="C163" s="9" t="s">
        <v>50</v>
      </c>
      <c r="D163" s="9"/>
      <c r="E163" s="9"/>
      <c r="F163" s="18">
        <f t="shared" si="30"/>
        <v>0</v>
      </c>
      <c r="G163" s="9"/>
      <c r="H163" s="9"/>
      <c r="I163" s="9"/>
      <c r="J163" s="9"/>
      <c r="K163" s="9"/>
      <c r="L163" s="9"/>
      <c r="M163" s="9"/>
      <c r="N163" s="18"/>
      <c r="O163" s="56">
        <f t="shared" si="36"/>
        <v>2</v>
      </c>
      <c r="P163" s="106">
        <v>10</v>
      </c>
      <c r="Q163" s="106">
        <f t="shared" si="35"/>
        <v>-9</v>
      </c>
      <c r="R163" s="106">
        <v>1</v>
      </c>
      <c r="S163" s="110">
        <v>0</v>
      </c>
      <c r="T163" s="137">
        <f t="shared" si="32"/>
        <v>0</v>
      </c>
    </row>
    <row r="164" spans="1:20" s="10" customFormat="1" ht="17.25" customHeight="1">
      <c r="A164" s="34" t="s">
        <v>30</v>
      </c>
      <c r="B164" s="8">
        <v>310</v>
      </c>
      <c r="C164" s="9" t="s">
        <v>50</v>
      </c>
      <c r="D164" s="9"/>
      <c r="E164" s="9"/>
      <c r="F164" s="18">
        <f t="shared" si="30"/>
        <v>0</v>
      </c>
      <c r="G164" s="9"/>
      <c r="H164" s="9"/>
      <c r="I164" s="9"/>
      <c r="J164" s="9"/>
      <c r="K164" s="9"/>
      <c r="L164" s="9"/>
      <c r="M164" s="9"/>
      <c r="N164" s="18"/>
      <c r="O164" s="56">
        <f t="shared" si="36"/>
        <v>40</v>
      </c>
      <c r="P164" s="106">
        <v>20</v>
      </c>
      <c r="Q164" s="106">
        <v>0</v>
      </c>
      <c r="R164" s="106">
        <f t="shared" si="37"/>
        <v>20</v>
      </c>
      <c r="S164" s="110">
        <v>0</v>
      </c>
      <c r="T164" s="137">
        <f t="shared" si="32"/>
        <v>0</v>
      </c>
    </row>
    <row r="165" spans="1:20" s="10" customFormat="1" ht="17.25" customHeight="1">
      <c r="A165" s="34" t="s">
        <v>30</v>
      </c>
      <c r="B165" s="8">
        <v>340</v>
      </c>
      <c r="C165" s="9" t="s">
        <v>50</v>
      </c>
      <c r="D165" s="9">
        <v>20</v>
      </c>
      <c r="E165" s="9">
        <v>4</v>
      </c>
      <c r="F165" s="18">
        <f t="shared" si="30"/>
        <v>4</v>
      </c>
      <c r="G165" s="9">
        <v>4</v>
      </c>
      <c r="H165" s="9"/>
      <c r="I165" s="9"/>
      <c r="J165" s="9"/>
      <c r="K165" s="9"/>
      <c r="L165" s="9"/>
      <c r="M165" s="9"/>
      <c r="N165" s="18"/>
      <c r="O165" s="56"/>
      <c r="P165" s="106">
        <v>25</v>
      </c>
      <c r="Q165" s="106">
        <f t="shared" si="35"/>
        <v>0</v>
      </c>
      <c r="R165" s="106">
        <v>25</v>
      </c>
      <c r="S165" s="110">
        <v>0</v>
      </c>
      <c r="T165" s="137">
        <f t="shared" si="32"/>
        <v>0</v>
      </c>
    </row>
    <row r="166" spans="1:20" s="50" customFormat="1" ht="17.25" customHeight="1">
      <c r="A166" s="34" t="s">
        <v>30</v>
      </c>
      <c r="B166" s="51" t="s">
        <v>51</v>
      </c>
      <c r="C166" s="52" t="s">
        <v>150</v>
      </c>
      <c r="D166" s="52"/>
      <c r="E166" s="52"/>
      <c r="F166" s="18">
        <f>SUM(G166:L166)</f>
        <v>0</v>
      </c>
      <c r="G166" s="52"/>
      <c r="H166" s="52"/>
      <c r="I166" s="52"/>
      <c r="J166" s="52"/>
      <c r="K166" s="52"/>
      <c r="L166" s="52"/>
      <c r="M166" s="52"/>
      <c r="N166" s="21">
        <v>1200</v>
      </c>
      <c r="O166" s="56">
        <f>SUM(P166:T166)</f>
        <v>54</v>
      </c>
      <c r="P166" s="104">
        <v>0</v>
      </c>
      <c r="Q166" s="106">
        <f t="shared" si="35"/>
        <v>27</v>
      </c>
      <c r="R166" s="106">
        <v>27</v>
      </c>
      <c r="S166" s="123">
        <v>0</v>
      </c>
      <c r="T166" s="137">
        <v>0</v>
      </c>
    </row>
    <row r="167" spans="1:20" s="28" customFormat="1" ht="18.75">
      <c r="A167" s="148" t="s">
        <v>29</v>
      </c>
      <c r="B167" s="149"/>
      <c r="C167" s="150"/>
      <c r="D167" s="71">
        <f aca="true" t="shared" si="38" ref="D167:M167">SUM(D123,D129,D143)</f>
        <v>989</v>
      </c>
      <c r="E167" s="71">
        <f t="shared" si="38"/>
        <v>611</v>
      </c>
      <c r="F167" s="71">
        <f t="shared" si="38"/>
        <v>1079</v>
      </c>
      <c r="G167" s="71">
        <f t="shared" si="38"/>
        <v>467</v>
      </c>
      <c r="H167" s="71">
        <f t="shared" si="38"/>
        <v>0</v>
      </c>
      <c r="I167" s="71">
        <f t="shared" si="38"/>
        <v>0</v>
      </c>
      <c r="J167" s="71">
        <f t="shared" si="38"/>
        <v>145</v>
      </c>
      <c r="K167" s="71">
        <f t="shared" si="38"/>
        <v>0</v>
      </c>
      <c r="L167" s="71">
        <f t="shared" si="38"/>
        <v>467</v>
      </c>
      <c r="M167" s="71">
        <f t="shared" si="38"/>
        <v>0</v>
      </c>
      <c r="N167" s="25">
        <f aca="true" t="shared" si="39" ref="N167:S167">SUM(N143,N129,N123)</f>
        <v>2973</v>
      </c>
      <c r="O167" s="25" t="e">
        <f t="shared" si="39"/>
        <v>#DIV/0!</v>
      </c>
      <c r="P167" s="101">
        <f>SUM(P143,P129,P123)</f>
        <v>602</v>
      </c>
      <c r="Q167" s="101">
        <f t="shared" si="39"/>
        <v>3618.3</v>
      </c>
      <c r="R167" s="101">
        <f>SUM(R143,R129,R123)</f>
        <v>4220.3</v>
      </c>
      <c r="S167" s="117">
        <f t="shared" si="39"/>
        <v>167.7</v>
      </c>
      <c r="T167" s="138">
        <f t="shared" si="32"/>
        <v>3.9736511622396504</v>
      </c>
    </row>
    <row r="168" spans="1:20" s="47" customFormat="1" ht="18.75" hidden="1">
      <c r="A168" s="151" t="s">
        <v>73</v>
      </c>
      <c r="B168" s="152"/>
      <c r="C168" s="153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29"/>
      <c r="O168" s="26"/>
      <c r="P168" s="121"/>
      <c r="Q168" s="121"/>
      <c r="R168" s="121"/>
      <c r="S168" s="122"/>
      <c r="T168" s="137">
        <v>0</v>
      </c>
    </row>
    <row r="169" spans="1:20" s="48" customFormat="1" ht="18" customHeight="1" hidden="1">
      <c r="A169" s="38" t="s">
        <v>74</v>
      </c>
      <c r="B169" s="22" t="s">
        <v>47</v>
      </c>
      <c r="C169" s="32" t="s">
        <v>80</v>
      </c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18"/>
      <c r="O169" s="56"/>
      <c r="P169" s="104"/>
      <c r="Q169" s="104"/>
      <c r="R169" s="104"/>
      <c r="S169" s="123"/>
      <c r="T169" s="137" t="e">
        <f t="shared" si="32"/>
        <v>#DIV/0!</v>
      </c>
    </row>
    <row r="170" spans="1:20" s="48" customFormat="1" ht="15.75" hidden="1">
      <c r="A170" s="38" t="s">
        <v>74</v>
      </c>
      <c r="B170" s="22" t="s">
        <v>44</v>
      </c>
      <c r="C170" s="32" t="s">
        <v>81</v>
      </c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18"/>
      <c r="O170" s="56"/>
      <c r="P170" s="104"/>
      <c r="Q170" s="104"/>
      <c r="R170" s="104"/>
      <c r="S170" s="123"/>
      <c r="T170" s="137" t="e">
        <f t="shared" si="32"/>
        <v>#DIV/0!</v>
      </c>
    </row>
    <row r="171" spans="1:20" s="48" customFormat="1" ht="15.75" hidden="1">
      <c r="A171" s="38" t="s">
        <v>74</v>
      </c>
      <c r="B171" s="22" t="s">
        <v>46</v>
      </c>
      <c r="C171" s="32" t="s">
        <v>81</v>
      </c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18"/>
      <c r="O171" s="56"/>
      <c r="P171" s="104"/>
      <c r="Q171" s="104"/>
      <c r="R171" s="104"/>
      <c r="S171" s="123"/>
      <c r="T171" s="137" t="e">
        <f t="shared" si="32"/>
        <v>#DIV/0!</v>
      </c>
    </row>
    <row r="172" spans="1:20" s="49" customFormat="1" ht="18.75" hidden="1">
      <c r="A172" s="148" t="s">
        <v>75</v>
      </c>
      <c r="B172" s="149"/>
      <c r="C172" s="150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26">
        <f>SUM(N169:N171)</f>
        <v>0</v>
      </c>
      <c r="O172" s="26"/>
      <c r="P172" s="101"/>
      <c r="Q172" s="101"/>
      <c r="R172" s="101"/>
      <c r="S172" s="117"/>
      <c r="T172" s="137">
        <v>0</v>
      </c>
    </row>
    <row r="173" spans="1:20" ht="21.75" customHeight="1">
      <c r="A173" s="151" t="s">
        <v>33</v>
      </c>
      <c r="B173" s="152"/>
      <c r="C173" s="153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6"/>
      <c r="O173" s="60"/>
      <c r="P173" s="124"/>
      <c r="Q173" s="124"/>
      <c r="R173" s="124"/>
      <c r="S173" s="125"/>
      <c r="T173" s="140"/>
    </row>
    <row r="174" spans="1:20" s="10" customFormat="1" ht="15" customHeight="1" hidden="1">
      <c r="A174" s="38" t="s">
        <v>35</v>
      </c>
      <c r="B174" s="22" t="s">
        <v>78</v>
      </c>
      <c r="C174" s="53" t="s">
        <v>1</v>
      </c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18"/>
      <c r="O174" s="56"/>
      <c r="P174" s="106"/>
      <c r="Q174" s="106"/>
      <c r="R174" s="106"/>
      <c r="S174" s="110"/>
      <c r="T174" s="137" t="e">
        <f t="shared" si="32"/>
        <v>#DIV/0!</v>
      </c>
    </row>
    <row r="175" spans="1:20" s="10" customFormat="1" ht="15" customHeight="1" hidden="1">
      <c r="A175" s="38" t="s">
        <v>35</v>
      </c>
      <c r="B175" s="22" t="s">
        <v>79</v>
      </c>
      <c r="C175" s="53" t="s">
        <v>5</v>
      </c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18"/>
      <c r="O175" s="56"/>
      <c r="P175" s="106">
        <v>0</v>
      </c>
      <c r="Q175" s="106"/>
      <c r="R175" s="106">
        <f>SUM(P175+Q175)</f>
        <v>0</v>
      </c>
      <c r="S175" s="110"/>
      <c r="T175" s="137" t="e">
        <f t="shared" si="32"/>
        <v>#DIV/0!</v>
      </c>
    </row>
    <row r="176" spans="1:20" s="10" customFormat="1" ht="15" customHeight="1">
      <c r="A176" s="38" t="s">
        <v>35</v>
      </c>
      <c r="B176" s="22" t="s">
        <v>44</v>
      </c>
      <c r="C176" s="53" t="s">
        <v>9</v>
      </c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18"/>
      <c r="O176" s="56"/>
      <c r="P176" s="106">
        <v>1</v>
      </c>
      <c r="Q176" s="106">
        <v>0</v>
      </c>
      <c r="R176" s="106">
        <f>SUM(P176+Q176)</f>
        <v>1</v>
      </c>
      <c r="S176" s="110">
        <v>0</v>
      </c>
      <c r="T176" s="137">
        <f t="shared" si="32"/>
        <v>0</v>
      </c>
    </row>
    <row r="177" spans="1:20" s="10" customFormat="1" ht="15" customHeight="1">
      <c r="A177" s="38" t="s">
        <v>35</v>
      </c>
      <c r="B177" s="22" t="s">
        <v>34</v>
      </c>
      <c r="C177" s="32" t="s">
        <v>11</v>
      </c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18"/>
      <c r="O177" s="56"/>
      <c r="P177" s="106">
        <v>2</v>
      </c>
      <c r="Q177" s="106">
        <v>0</v>
      </c>
      <c r="R177" s="106">
        <f>SUM(P177+Q177)</f>
        <v>2</v>
      </c>
      <c r="S177" s="110">
        <v>0</v>
      </c>
      <c r="T177" s="137">
        <f t="shared" si="32"/>
        <v>0</v>
      </c>
    </row>
    <row r="178" spans="1:20" s="10" customFormat="1" ht="15" customHeight="1">
      <c r="A178" s="38" t="s">
        <v>35</v>
      </c>
      <c r="B178" s="22" t="s">
        <v>46</v>
      </c>
      <c r="C178" s="9" t="s">
        <v>13</v>
      </c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18"/>
      <c r="O178" s="56"/>
      <c r="P178" s="106">
        <v>1</v>
      </c>
      <c r="Q178" s="106">
        <v>0</v>
      </c>
      <c r="R178" s="106">
        <v>1</v>
      </c>
      <c r="S178" s="110">
        <v>0</v>
      </c>
      <c r="T178" s="137">
        <v>0</v>
      </c>
    </row>
    <row r="179" spans="1:20" s="10" customFormat="1" ht="15" customHeight="1">
      <c r="A179" s="38" t="s">
        <v>35</v>
      </c>
      <c r="B179" s="22" t="s">
        <v>51</v>
      </c>
      <c r="C179" s="9" t="s">
        <v>14</v>
      </c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18"/>
      <c r="O179" s="56"/>
      <c r="P179" s="106">
        <v>2</v>
      </c>
      <c r="Q179" s="106">
        <v>0</v>
      </c>
      <c r="R179" s="106">
        <v>2</v>
      </c>
      <c r="S179" s="110">
        <v>0</v>
      </c>
      <c r="T179" s="137">
        <v>0</v>
      </c>
    </row>
    <row r="180" spans="1:20" s="28" customFormat="1" ht="18.75" customHeight="1">
      <c r="A180" s="148" t="s">
        <v>36</v>
      </c>
      <c r="B180" s="149"/>
      <c r="C180" s="150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25">
        <f>SUM(N174:N179)</f>
        <v>0</v>
      </c>
      <c r="O180" s="25"/>
      <c r="P180" s="82">
        <f>SUM(P175:P179)</f>
        <v>6</v>
      </c>
      <c r="Q180" s="82">
        <f>SUM(Q175:Q179)</f>
        <v>0</v>
      </c>
      <c r="R180" s="82">
        <f>SUM(R175:R179)</f>
        <v>6</v>
      </c>
      <c r="S180" s="82">
        <f>SUM(S175:S179)</f>
        <v>0</v>
      </c>
      <c r="T180" s="138">
        <f t="shared" si="32"/>
        <v>0</v>
      </c>
    </row>
    <row r="181" spans="1:20" s="10" customFormat="1" ht="19.5" customHeight="1">
      <c r="A181" s="163" t="s">
        <v>66</v>
      </c>
      <c r="B181" s="164"/>
      <c r="C181" s="164"/>
      <c r="D181" s="164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5"/>
      <c r="S181" s="89"/>
      <c r="T181" s="140"/>
    </row>
    <row r="182" spans="1:20" s="10" customFormat="1" ht="16.5" customHeight="1">
      <c r="A182" s="36" t="s">
        <v>67</v>
      </c>
      <c r="B182" s="5">
        <v>210</v>
      </c>
      <c r="C182" s="54" t="s">
        <v>27</v>
      </c>
      <c r="D182" s="54">
        <f>SUM(D183:D187)</f>
        <v>0</v>
      </c>
      <c r="E182" s="54">
        <f aca="true" t="shared" si="40" ref="E182:M182">SUM(E183:E187)</f>
        <v>0</v>
      </c>
      <c r="F182" s="54">
        <f t="shared" si="40"/>
        <v>0</v>
      </c>
      <c r="G182" s="54">
        <f t="shared" si="40"/>
        <v>0</v>
      </c>
      <c r="H182" s="54">
        <f t="shared" si="40"/>
        <v>0</v>
      </c>
      <c r="I182" s="54">
        <f t="shared" si="40"/>
        <v>0</v>
      </c>
      <c r="J182" s="54">
        <f t="shared" si="40"/>
        <v>0</v>
      </c>
      <c r="K182" s="54">
        <f t="shared" si="40"/>
        <v>0</v>
      </c>
      <c r="L182" s="54">
        <f t="shared" si="40"/>
        <v>0</v>
      </c>
      <c r="M182" s="54">
        <f t="shared" si="40"/>
        <v>0</v>
      </c>
      <c r="N182" s="20">
        <f aca="true" t="shared" si="41" ref="N182:S182">SUM(N183:N187)</f>
        <v>923</v>
      </c>
      <c r="O182" s="11">
        <f t="shared" si="41"/>
        <v>6822.539918968615</v>
      </c>
      <c r="P182" s="102">
        <v>1845.5</v>
      </c>
      <c r="Q182" s="102">
        <f t="shared" si="41"/>
        <v>576.8000000000001</v>
      </c>
      <c r="R182" s="102">
        <f t="shared" si="41"/>
        <v>2422.3</v>
      </c>
      <c r="S182" s="120">
        <f t="shared" si="41"/>
        <v>1831.2</v>
      </c>
      <c r="T182" s="139">
        <f t="shared" si="32"/>
        <v>75.59757255500969</v>
      </c>
    </row>
    <row r="183" spans="1:20" s="10" customFormat="1" ht="15.75">
      <c r="A183" s="34" t="s">
        <v>67</v>
      </c>
      <c r="B183" s="8">
        <v>211</v>
      </c>
      <c r="C183" s="53" t="s">
        <v>0</v>
      </c>
      <c r="D183" s="53"/>
      <c r="E183" s="53"/>
      <c r="F183" s="18">
        <f>SUM(G183:L183)</f>
        <v>0</v>
      </c>
      <c r="G183" s="53"/>
      <c r="H183" s="53"/>
      <c r="I183" s="53"/>
      <c r="J183" s="53"/>
      <c r="K183" s="53"/>
      <c r="L183" s="53"/>
      <c r="M183" s="53"/>
      <c r="N183" s="18">
        <v>676</v>
      </c>
      <c r="O183" s="56">
        <f>SUM(P183:T183)</f>
        <v>5117.20768212651</v>
      </c>
      <c r="P183" s="106">
        <v>1343.6</v>
      </c>
      <c r="Q183" s="106">
        <f>R183-P183</f>
        <v>469.70000000000005</v>
      </c>
      <c r="R183" s="106">
        <v>1813.3</v>
      </c>
      <c r="S183" s="110">
        <v>1412.7</v>
      </c>
      <c r="T183" s="137">
        <f t="shared" si="32"/>
        <v>77.90768212650968</v>
      </c>
    </row>
    <row r="184" spans="1:20" s="10" customFormat="1" ht="15.75">
      <c r="A184" s="34"/>
      <c r="B184" s="8">
        <v>211</v>
      </c>
      <c r="C184" s="53" t="s">
        <v>146</v>
      </c>
      <c r="D184" s="53"/>
      <c r="E184" s="53"/>
      <c r="F184" s="18"/>
      <c r="G184" s="53"/>
      <c r="H184" s="53"/>
      <c r="I184" s="53"/>
      <c r="J184" s="53"/>
      <c r="K184" s="53"/>
      <c r="L184" s="53"/>
      <c r="M184" s="53"/>
      <c r="N184" s="18"/>
      <c r="O184" s="56"/>
      <c r="P184" s="106">
        <v>1053.6</v>
      </c>
      <c r="Q184" s="106">
        <v>0</v>
      </c>
      <c r="R184" s="106">
        <v>0</v>
      </c>
      <c r="S184" s="110">
        <v>0</v>
      </c>
      <c r="T184" s="137">
        <v>0</v>
      </c>
    </row>
    <row r="185" spans="1:20" s="10" customFormat="1" ht="15.75">
      <c r="A185" s="34"/>
      <c r="B185" s="8">
        <v>211</v>
      </c>
      <c r="C185" s="53" t="s">
        <v>147</v>
      </c>
      <c r="D185" s="53"/>
      <c r="E185" s="53"/>
      <c r="F185" s="18"/>
      <c r="G185" s="53"/>
      <c r="H185" s="53"/>
      <c r="I185" s="53"/>
      <c r="J185" s="53"/>
      <c r="K185" s="53"/>
      <c r="L185" s="53"/>
      <c r="M185" s="53"/>
      <c r="N185" s="18"/>
      <c r="O185" s="56"/>
      <c r="P185" s="106">
        <v>290</v>
      </c>
      <c r="Q185" s="106">
        <v>0</v>
      </c>
      <c r="R185" s="106">
        <v>0</v>
      </c>
      <c r="S185" s="110">
        <v>0</v>
      </c>
      <c r="T185" s="137">
        <v>0</v>
      </c>
    </row>
    <row r="186" spans="1:20" s="10" customFormat="1" ht="15.75">
      <c r="A186" s="34" t="s">
        <v>67</v>
      </c>
      <c r="B186" s="8">
        <v>212</v>
      </c>
      <c r="C186" s="53" t="s">
        <v>1</v>
      </c>
      <c r="D186" s="53"/>
      <c r="E186" s="53"/>
      <c r="F186" s="18">
        <f>SUM(G186:L186)</f>
        <v>0</v>
      </c>
      <c r="G186" s="53"/>
      <c r="H186" s="53"/>
      <c r="I186" s="53"/>
      <c r="J186" s="53"/>
      <c r="K186" s="53"/>
      <c r="L186" s="53"/>
      <c r="M186" s="53"/>
      <c r="N186" s="18">
        <v>16</v>
      </c>
      <c r="O186" s="56">
        <f>SUM(P186:T186)</f>
        <v>2</v>
      </c>
      <c r="P186" s="106">
        <v>1</v>
      </c>
      <c r="Q186" s="106">
        <v>0</v>
      </c>
      <c r="R186" s="106">
        <f>SUM(P186+Q186)</f>
        <v>1</v>
      </c>
      <c r="S186" s="110">
        <v>0</v>
      </c>
      <c r="T186" s="137">
        <f t="shared" si="32"/>
        <v>0</v>
      </c>
    </row>
    <row r="187" spans="1:20" s="10" customFormat="1" ht="15.75">
      <c r="A187" s="34" t="s">
        <v>67</v>
      </c>
      <c r="B187" s="8">
        <v>213</v>
      </c>
      <c r="C187" s="53" t="s">
        <v>2</v>
      </c>
      <c r="D187" s="53"/>
      <c r="E187" s="53"/>
      <c r="F187" s="18">
        <f>SUM(G187:L187)</f>
        <v>0</v>
      </c>
      <c r="G187" s="53"/>
      <c r="H187" s="53"/>
      <c r="I187" s="53"/>
      <c r="J187" s="53"/>
      <c r="K187" s="53"/>
      <c r="L187" s="53"/>
      <c r="M187" s="53"/>
      <c r="N187" s="18">
        <v>231</v>
      </c>
      <c r="O187" s="56">
        <f>SUM(P187:T187)</f>
        <v>1703.3322368421052</v>
      </c>
      <c r="P187" s="106">
        <v>500.9</v>
      </c>
      <c r="Q187" s="106">
        <f>R187-P187</f>
        <v>107.10000000000002</v>
      </c>
      <c r="R187" s="106">
        <v>608</v>
      </c>
      <c r="S187" s="110">
        <v>418.5</v>
      </c>
      <c r="T187" s="137">
        <f t="shared" si="32"/>
        <v>68.83223684210526</v>
      </c>
    </row>
    <row r="188" spans="1:20" s="10" customFormat="1" ht="15.75">
      <c r="A188" s="34"/>
      <c r="B188" s="8">
        <v>213</v>
      </c>
      <c r="C188" s="53" t="s">
        <v>146</v>
      </c>
      <c r="D188" s="53"/>
      <c r="E188" s="53"/>
      <c r="F188" s="18"/>
      <c r="G188" s="53"/>
      <c r="H188" s="53"/>
      <c r="I188" s="53"/>
      <c r="J188" s="53"/>
      <c r="K188" s="53"/>
      <c r="L188" s="53"/>
      <c r="M188" s="53"/>
      <c r="N188" s="18"/>
      <c r="O188" s="56"/>
      <c r="P188" s="106">
        <v>374.4</v>
      </c>
      <c r="Q188" s="106">
        <v>0</v>
      </c>
      <c r="R188" s="106">
        <v>0</v>
      </c>
      <c r="S188" s="110">
        <v>0</v>
      </c>
      <c r="T188" s="137">
        <v>0</v>
      </c>
    </row>
    <row r="189" spans="1:20" s="10" customFormat="1" ht="15.75">
      <c r="A189" s="34"/>
      <c r="B189" s="8">
        <v>213</v>
      </c>
      <c r="C189" s="53" t="s">
        <v>147</v>
      </c>
      <c r="D189" s="53"/>
      <c r="E189" s="53"/>
      <c r="F189" s="18"/>
      <c r="G189" s="53"/>
      <c r="H189" s="53"/>
      <c r="I189" s="53"/>
      <c r="J189" s="53"/>
      <c r="K189" s="53"/>
      <c r="L189" s="53"/>
      <c r="M189" s="53"/>
      <c r="N189" s="18"/>
      <c r="O189" s="56"/>
      <c r="P189" s="106">
        <v>126.5</v>
      </c>
      <c r="Q189" s="106">
        <v>0</v>
      </c>
      <c r="R189" s="106">
        <v>0</v>
      </c>
      <c r="S189" s="110">
        <v>0</v>
      </c>
      <c r="T189" s="137">
        <v>0</v>
      </c>
    </row>
    <row r="190" spans="1:20" s="10" customFormat="1" ht="15.75">
      <c r="A190" s="36" t="s">
        <v>67</v>
      </c>
      <c r="B190" s="5">
        <v>220</v>
      </c>
      <c r="C190" s="54" t="s">
        <v>3</v>
      </c>
      <c r="D190" s="54">
        <f>SUM(D192:D196)</f>
        <v>0</v>
      </c>
      <c r="E190" s="54">
        <f aca="true" t="shared" si="42" ref="E190:M190">SUM(E192:E196)</f>
        <v>0</v>
      </c>
      <c r="F190" s="54">
        <f t="shared" si="42"/>
        <v>0</v>
      </c>
      <c r="G190" s="54">
        <f t="shared" si="42"/>
        <v>0</v>
      </c>
      <c r="H190" s="54">
        <f t="shared" si="42"/>
        <v>0</v>
      </c>
      <c r="I190" s="54">
        <f t="shared" si="42"/>
        <v>0</v>
      </c>
      <c r="J190" s="54">
        <f t="shared" si="42"/>
        <v>0</v>
      </c>
      <c r="K190" s="54">
        <f t="shared" si="42"/>
        <v>0</v>
      </c>
      <c r="L190" s="54">
        <f t="shared" si="42"/>
        <v>0</v>
      </c>
      <c r="M190" s="54">
        <f t="shared" si="42"/>
        <v>0</v>
      </c>
      <c r="N190" s="6">
        <f aca="true" t="shared" si="43" ref="N190:S190">SUM(N191:N196)</f>
        <v>222</v>
      </c>
      <c r="O190" s="11">
        <f t="shared" si="43"/>
        <v>1697.8547393837994</v>
      </c>
      <c r="P190" s="105">
        <v>259</v>
      </c>
      <c r="Q190" s="105">
        <f t="shared" si="43"/>
        <v>10</v>
      </c>
      <c r="R190" s="105">
        <f t="shared" si="43"/>
        <v>1404.3</v>
      </c>
      <c r="S190" s="111">
        <f t="shared" si="43"/>
        <v>22.1</v>
      </c>
      <c r="T190" s="139">
        <f t="shared" si="32"/>
        <v>0.8473972797835221</v>
      </c>
    </row>
    <row r="191" spans="1:20" s="10" customFormat="1" ht="15.75">
      <c r="A191" s="34" t="s">
        <v>67</v>
      </c>
      <c r="B191" s="8">
        <v>221</v>
      </c>
      <c r="C191" s="53" t="s">
        <v>4</v>
      </c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18"/>
      <c r="O191" s="56">
        <f aca="true" t="shared" si="44" ref="O191:O197">SUM(P191:T191)</f>
        <v>116.78181818181818</v>
      </c>
      <c r="P191" s="106">
        <v>23</v>
      </c>
      <c r="Q191" s="106">
        <f>R191-P191</f>
        <v>10</v>
      </c>
      <c r="R191" s="106">
        <v>33</v>
      </c>
      <c r="S191" s="110">
        <v>12.6</v>
      </c>
      <c r="T191" s="137">
        <f t="shared" si="32"/>
        <v>38.18181818181819</v>
      </c>
    </row>
    <row r="192" spans="1:20" s="10" customFormat="1" ht="15.75">
      <c r="A192" s="34" t="s">
        <v>67</v>
      </c>
      <c r="B192" s="8">
        <v>222</v>
      </c>
      <c r="C192" s="53" t="s">
        <v>5</v>
      </c>
      <c r="D192" s="53"/>
      <c r="E192" s="53"/>
      <c r="F192" s="18">
        <f aca="true" t="shared" si="45" ref="F192:F199">SUM(G192:L192)</f>
        <v>0</v>
      </c>
      <c r="G192" s="53"/>
      <c r="H192" s="53"/>
      <c r="I192" s="53"/>
      <c r="J192" s="53"/>
      <c r="K192" s="53"/>
      <c r="L192" s="53"/>
      <c r="M192" s="53"/>
      <c r="N192" s="18">
        <v>6</v>
      </c>
      <c r="O192" s="56">
        <f t="shared" si="44"/>
        <v>2</v>
      </c>
      <c r="P192" s="106">
        <v>1</v>
      </c>
      <c r="Q192" s="106">
        <v>0</v>
      </c>
      <c r="R192" s="106">
        <f>SUM(P192+Q192)</f>
        <v>1</v>
      </c>
      <c r="S192" s="110">
        <v>0</v>
      </c>
      <c r="T192" s="137">
        <f t="shared" si="32"/>
        <v>0</v>
      </c>
    </row>
    <row r="193" spans="1:20" s="10" customFormat="1" ht="16.5" customHeight="1">
      <c r="A193" s="34" t="s">
        <v>67</v>
      </c>
      <c r="B193" s="8">
        <v>223</v>
      </c>
      <c r="C193" s="53" t="s">
        <v>6</v>
      </c>
      <c r="D193" s="53"/>
      <c r="E193" s="53"/>
      <c r="F193" s="18">
        <f t="shared" si="45"/>
        <v>0</v>
      </c>
      <c r="G193" s="53"/>
      <c r="H193" s="53"/>
      <c r="I193" s="53"/>
      <c r="J193" s="53"/>
      <c r="K193" s="53"/>
      <c r="L193" s="53"/>
      <c r="M193" s="53"/>
      <c r="N193" s="18">
        <v>178</v>
      </c>
      <c r="O193" s="56">
        <f t="shared" si="44"/>
        <v>1923.0934121091707</v>
      </c>
      <c r="P193" s="106">
        <v>225</v>
      </c>
      <c r="Q193" s="106">
        <f>R193-P193</f>
        <v>731.3</v>
      </c>
      <c r="R193" s="106">
        <v>956.3</v>
      </c>
      <c r="S193" s="110">
        <v>9.5</v>
      </c>
      <c r="T193" s="137">
        <f t="shared" si="32"/>
        <v>0.9934121091707623</v>
      </c>
    </row>
    <row r="194" spans="1:20" s="10" customFormat="1" ht="15.75" hidden="1">
      <c r="A194" s="34" t="s">
        <v>67</v>
      </c>
      <c r="B194" s="8">
        <v>224</v>
      </c>
      <c r="C194" s="53" t="s">
        <v>7</v>
      </c>
      <c r="D194" s="53"/>
      <c r="E194" s="53"/>
      <c r="F194" s="18">
        <f t="shared" si="45"/>
        <v>0</v>
      </c>
      <c r="G194" s="53"/>
      <c r="H194" s="53"/>
      <c r="I194" s="53"/>
      <c r="J194" s="53"/>
      <c r="K194" s="53"/>
      <c r="L194" s="53"/>
      <c r="M194" s="53"/>
      <c r="N194" s="18">
        <v>0</v>
      </c>
      <c r="O194" s="56">
        <f t="shared" si="44"/>
        <v>0</v>
      </c>
      <c r="P194" s="106"/>
      <c r="Q194" s="106">
        <f>R194-P194</f>
        <v>10</v>
      </c>
      <c r="R194" s="106">
        <f>SUM(P194+Q194)</f>
        <v>0</v>
      </c>
      <c r="S194" s="110"/>
      <c r="T194" s="137">
        <v>0</v>
      </c>
    </row>
    <row r="195" spans="1:20" s="10" customFormat="1" ht="15.75">
      <c r="A195" s="34" t="s">
        <v>67</v>
      </c>
      <c r="B195" s="8">
        <v>225</v>
      </c>
      <c r="C195" s="53" t="s">
        <v>8</v>
      </c>
      <c r="D195" s="53"/>
      <c r="E195" s="53"/>
      <c r="F195" s="18">
        <f t="shared" si="45"/>
        <v>0</v>
      </c>
      <c r="G195" s="53"/>
      <c r="H195" s="53"/>
      <c r="I195" s="53"/>
      <c r="J195" s="53"/>
      <c r="K195" s="53"/>
      <c r="L195" s="53"/>
      <c r="M195" s="53"/>
      <c r="N195" s="18">
        <v>20</v>
      </c>
      <c r="O195" s="56">
        <f t="shared" si="44"/>
        <v>810</v>
      </c>
      <c r="P195" s="106">
        <v>5</v>
      </c>
      <c r="Q195" s="106">
        <f>R195-P195</f>
        <v>400</v>
      </c>
      <c r="R195" s="106">
        <v>405</v>
      </c>
      <c r="S195" s="110">
        <v>0</v>
      </c>
      <c r="T195" s="137">
        <f t="shared" si="32"/>
        <v>0</v>
      </c>
    </row>
    <row r="196" spans="1:20" s="10" customFormat="1" ht="15.75">
      <c r="A196" s="34" t="s">
        <v>67</v>
      </c>
      <c r="B196" s="8">
        <v>226</v>
      </c>
      <c r="C196" s="53" t="s">
        <v>9</v>
      </c>
      <c r="D196" s="53"/>
      <c r="E196" s="53"/>
      <c r="F196" s="18">
        <f t="shared" si="45"/>
        <v>0</v>
      </c>
      <c r="G196" s="53"/>
      <c r="H196" s="53"/>
      <c r="I196" s="53"/>
      <c r="J196" s="53"/>
      <c r="K196" s="53"/>
      <c r="L196" s="53"/>
      <c r="M196" s="53"/>
      <c r="N196" s="18">
        <v>18</v>
      </c>
      <c r="O196" s="56">
        <f t="shared" si="44"/>
        <v>18</v>
      </c>
      <c r="P196" s="106">
        <v>5</v>
      </c>
      <c r="Q196" s="106">
        <f>R196-P196</f>
        <v>4</v>
      </c>
      <c r="R196" s="106">
        <v>9</v>
      </c>
      <c r="S196" s="110">
        <v>0</v>
      </c>
      <c r="T196" s="137">
        <f t="shared" si="32"/>
        <v>0</v>
      </c>
    </row>
    <row r="197" spans="1:20" s="7" customFormat="1" ht="15.75">
      <c r="A197" s="36" t="s">
        <v>67</v>
      </c>
      <c r="B197" s="5">
        <v>290</v>
      </c>
      <c r="C197" s="54" t="s">
        <v>11</v>
      </c>
      <c r="D197" s="54"/>
      <c r="E197" s="54"/>
      <c r="F197" s="18">
        <f t="shared" si="45"/>
        <v>0</v>
      </c>
      <c r="G197" s="54"/>
      <c r="H197" s="54"/>
      <c r="I197" s="54"/>
      <c r="J197" s="54"/>
      <c r="K197" s="54"/>
      <c r="L197" s="54"/>
      <c r="M197" s="54"/>
      <c r="N197" s="24">
        <v>42</v>
      </c>
      <c r="O197" s="56">
        <f t="shared" si="44"/>
        <v>148.74285714285713</v>
      </c>
      <c r="P197" s="105">
        <v>15</v>
      </c>
      <c r="Q197" s="105">
        <f>R197-P197</f>
        <v>55</v>
      </c>
      <c r="R197" s="105">
        <v>70</v>
      </c>
      <c r="S197" s="111">
        <v>3.6</v>
      </c>
      <c r="T197" s="139">
        <f t="shared" si="32"/>
        <v>5.142857142857142</v>
      </c>
    </row>
    <row r="198" spans="1:20" s="7" customFormat="1" ht="15.75">
      <c r="A198" s="36" t="s">
        <v>67</v>
      </c>
      <c r="B198" s="5">
        <v>300</v>
      </c>
      <c r="C198" s="54" t="s">
        <v>12</v>
      </c>
      <c r="D198" s="54">
        <f aca="true" t="shared" si="46" ref="D198:O198">SUM(D199:D204)</f>
        <v>0</v>
      </c>
      <c r="E198" s="54">
        <f t="shared" si="46"/>
        <v>0</v>
      </c>
      <c r="F198" s="54">
        <f t="shared" si="46"/>
        <v>0</v>
      </c>
      <c r="G198" s="54">
        <f t="shared" si="46"/>
        <v>0</v>
      </c>
      <c r="H198" s="54">
        <f t="shared" si="46"/>
        <v>0</v>
      </c>
      <c r="I198" s="54">
        <f t="shared" si="46"/>
        <v>0</v>
      </c>
      <c r="J198" s="54">
        <f t="shared" si="46"/>
        <v>0</v>
      </c>
      <c r="K198" s="54">
        <f t="shared" si="46"/>
        <v>0</v>
      </c>
      <c r="L198" s="54">
        <f t="shared" si="46"/>
        <v>0</v>
      </c>
      <c r="M198" s="54">
        <f t="shared" si="46"/>
        <v>0</v>
      </c>
      <c r="N198" s="6">
        <f t="shared" si="46"/>
        <v>239</v>
      </c>
      <c r="O198" s="11">
        <f t="shared" si="46"/>
        <v>4245.986383270649</v>
      </c>
      <c r="P198" s="105">
        <v>1191.3</v>
      </c>
      <c r="Q198" s="105">
        <f>SUM(Q199:Q200)</f>
        <v>-45</v>
      </c>
      <c r="R198" s="105">
        <f>SUM(R199:R200)</f>
        <v>1146.3000000000002</v>
      </c>
      <c r="S198" s="105">
        <f>SUM(S199:S200)</f>
        <v>26</v>
      </c>
      <c r="T198" s="139">
        <f t="shared" si="32"/>
        <v>2.268167146471255</v>
      </c>
    </row>
    <row r="199" spans="1:20" s="10" customFormat="1" ht="15.75">
      <c r="A199" s="34" t="s">
        <v>67</v>
      </c>
      <c r="B199" s="8">
        <v>310</v>
      </c>
      <c r="C199" s="53" t="s">
        <v>13</v>
      </c>
      <c r="D199" s="53"/>
      <c r="E199" s="53"/>
      <c r="F199" s="18">
        <f t="shared" si="45"/>
        <v>0</v>
      </c>
      <c r="G199" s="53"/>
      <c r="H199" s="53"/>
      <c r="I199" s="53"/>
      <c r="J199" s="53"/>
      <c r="K199" s="53"/>
      <c r="L199" s="53"/>
      <c r="M199" s="53"/>
      <c r="N199" s="18">
        <v>40</v>
      </c>
      <c r="O199" s="56">
        <f>SUM(P199:T199)</f>
        <v>2296.092971161478</v>
      </c>
      <c r="P199" s="106">
        <v>1159.9</v>
      </c>
      <c r="Q199" s="106">
        <f>R199-P199</f>
        <v>-26</v>
      </c>
      <c r="R199" s="106">
        <v>1133.9</v>
      </c>
      <c r="S199" s="110">
        <v>26</v>
      </c>
      <c r="T199" s="137">
        <f t="shared" si="32"/>
        <v>2.2929711614780843</v>
      </c>
    </row>
    <row r="200" spans="1:20" s="10" customFormat="1" ht="15.75" customHeight="1">
      <c r="A200" s="34" t="s">
        <v>67</v>
      </c>
      <c r="B200" s="8">
        <v>340</v>
      </c>
      <c r="C200" s="53" t="s">
        <v>14</v>
      </c>
      <c r="D200" s="53"/>
      <c r="E200" s="53"/>
      <c r="F200" s="18">
        <f>SUM(G200:L200)</f>
        <v>0</v>
      </c>
      <c r="G200" s="53"/>
      <c r="H200" s="53"/>
      <c r="I200" s="53"/>
      <c r="J200" s="53"/>
      <c r="K200" s="53"/>
      <c r="L200" s="53"/>
      <c r="M200" s="53"/>
      <c r="N200" s="18">
        <v>15</v>
      </c>
      <c r="O200" s="56">
        <f>SUM(P200:T200)</f>
        <v>24.799999999999997</v>
      </c>
      <c r="P200" s="106">
        <v>31.4</v>
      </c>
      <c r="Q200" s="106">
        <f>R200-P200</f>
        <v>-19</v>
      </c>
      <c r="R200" s="106">
        <v>12.4</v>
      </c>
      <c r="S200" s="110">
        <v>0</v>
      </c>
      <c r="T200" s="137">
        <f>SUM(S200/R200*100)</f>
        <v>0</v>
      </c>
    </row>
    <row r="201" spans="1:20" s="28" customFormat="1" ht="18.75" hidden="1">
      <c r="A201" s="148" t="s">
        <v>138</v>
      </c>
      <c r="B201" s="149"/>
      <c r="C201" s="150"/>
      <c r="D201" s="71">
        <f aca="true" t="shared" si="47" ref="D201:O201">SUM(D177,D181,D192,D193)</f>
        <v>0</v>
      </c>
      <c r="E201" s="71">
        <f t="shared" si="47"/>
        <v>0</v>
      </c>
      <c r="F201" s="71">
        <f t="shared" si="47"/>
        <v>0</v>
      </c>
      <c r="G201" s="71">
        <f t="shared" si="47"/>
        <v>0</v>
      </c>
      <c r="H201" s="71">
        <f t="shared" si="47"/>
        <v>0</v>
      </c>
      <c r="I201" s="71">
        <f t="shared" si="47"/>
        <v>0</v>
      </c>
      <c r="J201" s="71">
        <f t="shared" si="47"/>
        <v>0</v>
      </c>
      <c r="K201" s="71">
        <f t="shared" si="47"/>
        <v>0</v>
      </c>
      <c r="L201" s="71">
        <f t="shared" si="47"/>
        <v>0</v>
      </c>
      <c r="M201" s="71">
        <f t="shared" si="47"/>
        <v>0</v>
      </c>
      <c r="N201" s="26">
        <f t="shared" si="47"/>
        <v>184</v>
      </c>
      <c r="O201" s="26">
        <f t="shared" si="47"/>
        <v>1925.0934121091707</v>
      </c>
      <c r="P201" s="101">
        <f>SUM(P182,P190,P197,P198)</f>
        <v>3310.8</v>
      </c>
      <c r="Q201" s="101">
        <f>SUM(Q182,Q190,Q197,Q198)</f>
        <v>586.8000000000001</v>
      </c>
      <c r="R201" s="101">
        <f>SUM(R182,R190,R197,R198)</f>
        <v>5042.900000000001</v>
      </c>
      <c r="S201" s="101">
        <f>SUM(S182,S190,S197,S198)</f>
        <v>1882.8999999999999</v>
      </c>
      <c r="T201" s="138">
        <f>SUM(S201/R201*100)</f>
        <v>19.942890003767673</v>
      </c>
    </row>
    <row r="202" spans="1:20" s="10" customFormat="1" ht="15.75" hidden="1">
      <c r="A202" s="34" t="s">
        <v>135</v>
      </c>
      <c r="B202" s="8">
        <v>211</v>
      </c>
      <c r="C202" s="53" t="s">
        <v>0</v>
      </c>
      <c r="D202" s="53"/>
      <c r="E202" s="53"/>
      <c r="F202" s="18"/>
      <c r="G202" s="53"/>
      <c r="H202" s="53"/>
      <c r="I202" s="53"/>
      <c r="J202" s="53"/>
      <c r="K202" s="53"/>
      <c r="L202" s="53"/>
      <c r="M202" s="53"/>
      <c r="N202" s="18"/>
      <c r="O202" s="56"/>
      <c r="P202" s="106">
        <v>0</v>
      </c>
      <c r="Q202" s="106"/>
      <c r="R202" s="106">
        <v>0</v>
      </c>
      <c r="S202" s="110">
        <v>0</v>
      </c>
      <c r="T202" s="137"/>
    </row>
    <row r="203" spans="1:20" s="10" customFormat="1" ht="15.75" hidden="1">
      <c r="A203" s="34" t="s">
        <v>135</v>
      </c>
      <c r="B203" s="8">
        <v>212</v>
      </c>
      <c r="C203" s="53" t="s">
        <v>1</v>
      </c>
      <c r="D203" s="53"/>
      <c r="E203" s="53"/>
      <c r="F203" s="18"/>
      <c r="G203" s="53"/>
      <c r="H203" s="53"/>
      <c r="I203" s="53"/>
      <c r="J203" s="53"/>
      <c r="K203" s="53"/>
      <c r="L203" s="53"/>
      <c r="M203" s="53"/>
      <c r="N203" s="18"/>
      <c r="O203" s="56"/>
      <c r="P203" s="106">
        <v>0</v>
      </c>
      <c r="Q203" s="106"/>
      <c r="R203" s="106">
        <v>0</v>
      </c>
      <c r="S203" s="110">
        <v>0</v>
      </c>
      <c r="T203" s="137"/>
    </row>
    <row r="204" spans="1:20" s="10" customFormat="1" ht="15.75" hidden="1">
      <c r="A204" s="34" t="s">
        <v>135</v>
      </c>
      <c r="B204" s="8">
        <v>213</v>
      </c>
      <c r="C204" s="53" t="s">
        <v>2</v>
      </c>
      <c r="D204" s="53"/>
      <c r="E204" s="53"/>
      <c r="F204" s="18"/>
      <c r="G204" s="53"/>
      <c r="H204" s="53"/>
      <c r="I204" s="53"/>
      <c r="J204" s="53"/>
      <c r="K204" s="53"/>
      <c r="L204" s="53"/>
      <c r="M204" s="53"/>
      <c r="N204" s="18"/>
      <c r="O204" s="56"/>
      <c r="P204" s="106">
        <v>0</v>
      </c>
      <c r="Q204" s="106"/>
      <c r="R204" s="106">
        <v>0</v>
      </c>
      <c r="S204" s="110">
        <v>0</v>
      </c>
      <c r="T204" s="137"/>
    </row>
    <row r="205" spans="1:20" s="28" customFormat="1" ht="18.75" hidden="1">
      <c r="A205" s="148" t="s">
        <v>137</v>
      </c>
      <c r="B205" s="149"/>
      <c r="C205" s="150"/>
      <c r="D205" s="71">
        <f aca="true" t="shared" si="48" ref="D205:O205">SUM(D181,D187,D196,D197)</f>
        <v>0</v>
      </c>
      <c r="E205" s="71">
        <f t="shared" si="48"/>
        <v>0</v>
      </c>
      <c r="F205" s="71">
        <f t="shared" si="48"/>
        <v>0</v>
      </c>
      <c r="G205" s="71">
        <f t="shared" si="48"/>
        <v>0</v>
      </c>
      <c r="H205" s="71">
        <f t="shared" si="48"/>
        <v>0</v>
      </c>
      <c r="I205" s="71">
        <f t="shared" si="48"/>
        <v>0</v>
      </c>
      <c r="J205" s="71">
        <f t="shared" si="48"/>
        <v>0</v>
      </c>
      <c r="K205" s="71">
        <f t="shared" si="48"/>
        <v>0</v>
      </c>
      <c r="L205" s="71">
        <f t="shared" si="48"/>
        <v>0</v>
      </c>
      <c r="M205" s="71">
        <f t="shared" si="48"/>
        <v>0</v>
      </c>
      <c r="N205" s="26">
        <f t="shared" si="48"/>
        <v>291</v>
      </c>
      <c r="O205" s="26">
        <f t="shared" si="48"/>
        <v>1870.0750939849622</v>
      </c>
      <c r="P205" s="101">
        <f>SUM(P202:P204)</f>
        <v>0</v>
      </c>
      <c r="Q205" s="101">
        <f>SUM(Q202:Q204)</f>
        <v>0</v>
      </c>
      <c r="R205" s="101">
        <f>SUM(R202:R204)</f>
        <v>0</v>
      </c>
      <c r="S205" s="101">
        <f>SUM(S202:S204)</f>
        <v>0</v>
      </c>
      <c r="T205" s="138" t="e">
        <f>SUM(S205/R205*100)</f>
        <v>#DIV/0!</v>
      </c>
    </row>
    <row r="206" spans="1:20" s="28" customFormat="1" ht="18.75">
      <c r="A206" s="148" t="s">
        <v>68</v>
      </c>
      <c r="B206" s="149"/>
      <c r="C206" s="150"/>
      <c r="D206" s="71">
        <f aca="true" t="shared" si="49" ref="D206:O206">SUM(D182,D190,D197,D198)</f>
        <v>0</v>
      </c>
      <c r="E206" s="71">
        <f t="shared" si="49"/>
        <v>0</v>
      </c>
      <c r="F206" s="71">
        <f t="shared" si="49"/>
        <v>0</v>
      </c>
      <c r="G206" s="71">
        <f t="shared" si="49"/>
        <v>0</v>
      </c>
      <c r="H206" s="71">
        <f t="shared" si="49"/>
        <v>0</v>
      </c>
      <c r="I206" s="71">
        <f t="shared" si="49"/>
        <v>0</v>
      </c>
      <c r="J206" s="71">
        <f t="shared" si="49"/>
        <v>0</v>
      </c>
      <c r="K206" s="71">
        <f t="shared" si="49"/>
        <v>0</v>
      </c>
      <c r="L206" s="71">
        <f t="shared" si="49"/>
        <v>0</v>
      </c>
      <c r="M206" s="71">
        <f t="shared" si="49"/>
        <v>0</v>
      </c>
      <c r="N206" s="26">
        <f t="shared" si="49"/>
        <v>1426</v>
      </c>
      <c r="O206" s="26">
        <f t="shared" si="49"/>
        <v>11229.133918501142</v>
      </c>
      <c r="P206" s="101">
        <f>SUM(P201,P205)</f>
        <v>3310.8</v>
      </c>
      <c r="Q206" s="101">
        <v>1732.1</v>
      </c>
      <c r="R206" s="101">
        <f>SUM(R201,R205)</f>
        <v>5042.900000000001</v>
      </c>
      <c r="S206" s="101">
        <f>SUM(S201,S205)</f>
        <v>1882.8999999999999</v>
      </c>
      <c r="T206" s="138">
        <f>SUM(S206/R206*100)</f>
        <v>19.942890003767673</v>
      </c>
    </row>
    <row r="207" spans="1:20" s="47" customFormat="1" ht="18.75">
      <c r="A207" s="151" t="s">
        <v>42</v>
      </c>
      <c r="B207" s="152"/>
      <c r="C207" s="153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29"/>
      <c r="O207" s="26"/>
      <c r="P207" s="121"/>
      <c r="Q207" s="121"/>
      <c r="R207" s="121"/>
      <c r="S207" s="122"/>
      <c r="T207" s="140"/>
    </row>
    <row r="208" spans="1:20" s="96" customFormat="1" ht="15.75">
      <c r="A208" s="94" t="s">
        <v>125</v>
      </c>
      <c r="B208" s="95" t="s">
        <v>126</v>
      </c>
      <c r="C208" s="83" t="s">
        <v>115</v>
      </c>
      <c r="D208" s="83"/>
      <c r="E208" s="83"/>
      <c r="F208" s="24">
        <f>SUM(G208:L208)</f>
        <v>0</v>
      </c>
      <c r="G208" s="83"/>
      <c r="H208" s="83"/>
      <c r="I208" s="83"/>
      <c r="J208" s="83"/>
      <c r="K208" s="83"/>
      <c r="L208" s="83"/>
      <c r="M208" s="83"/>
      <c r="N208" s="24">
        <v>36</v>
      </c>
      <c r="O208" s="19"/>
      <c r="P208" s="102">
        <v>0</v>
      </c>
      <c r="Q208" s="102">
        <v>0</v>
      </c>
      <c r="R208" s="105">
        <f>SUM(P208+Q208)</f>
        <v>0</v>
      </c>
      <c r="S208" s="120">
        <v>0</v>
      </c>
      <c r="T208" s="139">
        <v>0</v>
      </c>
    </row>
    <row r="209" spans="1:20" s="48" customFormat="1" ht="15.75">
      <c r="A209" s="38" t="s">
        <v>43</v>
      </c>
      <c r="B209" s="22" t="s">
        <v>44</v>
      </c>
      <c r="C209" s="32" t="s">
        <v>148</v>
      </c>
      <c r="D209" s="32"/>
      <c r="E209" s="32"/>
      <c r="F209" s="18">
        <f>SUM(G209:L209)</f>
        <v>0</v>
      </c>
      <c r="G209" s="32"/>
      <c r="H209" s="32"/>
      <c r="I209" s="32"/>
      <c r="J209" s="32"/>
      <c r="K209" s="32"/>
      <c r="L209" s="32"/>
      <c r="M209" s="32"/>
      <c r="N209" s="18">
        <v>36</v>
      </c>
      <c r="O209" s="56"/>
      <c r="P209" s="104">
        <v>1</v>
      </c>
      <c r="Q209" s="104">
        <v>0</v>
      </c>
      <c r="R209" s="106">
        <f>SUM(P209+Q209)</f>
        <v>1</v>
      </c>
      <c r="S209" s="123">
        <v>0</v>
      </c>
      <c r="T209" s="137">
        <f aca="true" t="shared" si="50" ref="T209:T258">SUM(S209/R209*100)</f>
        <v>0</v>
      </c>
    </row>
    <row r="210" spans="1:20" s="48" customFormat="1" ht="15.75">
      <c r="A210" s="38" t="s">
        <v>43</v>
      </c>
      <c r="B210" s="22" t="s">
        <v>51</v>
      </c>
      <c r="C210" s="32" t="s">
        <v>14</v>
      </c>
      <c r="D210" s="32"/>
      <c r="E210" s="32"/>
      <c r="F210" s="18"/>
      <c r="G210" s="32"/>
      <c r="H210" s="32"/>
      <c r="I210" s="32"/>
      <c r="J210" s="32"/>
      <c r="K210" s="32"/>
      <c r="L210" s="32"/>
      <c r="M210" s="32"/>
      <c r="N210" s="18"/>
      <c r="O210" s="56"/>
      <c r="P210" s="104">
        <v>2</v>
      </c>
      <c r="Q210" s="104">
        <v>0</v>
      </c>
      <c r="R210" s="106">
        <v>2</v>
      </c>
      <c r="S210" s="123">
        <v>0</v>
      </c>
      <c r="T210" s="137">
        <f t="shared" si="50"/>
        <v>0</v>
      </c>
    </row>
    <row r="211" spans="1:20" s="48" customFormat="1" ht="15.75">
      <c r="A211" s="38" t="s">
        <v>43</v>
      </c>
      <c r="B211" s="22" t="s">
        <v>34</v>
      </c>
      <c r="C211" s="32" t="s">
        <v>11</v>
      </c>
      <c r="D211" s="32"/>
      <c r="E211" s="32"/>
      <c r="F211" s="18"/>
      <c r="G211" s="32"/>
      <c r="H211" s="32"/>
      <c r="I211" s="32"/>
      <c r="J211" s="32"/>
      <c r="K211" s="32"/>
      <c r="L211" s="32"/>
      <c r="M211" s="32"/>
      <c r="N211" s="18"/>
      <c r="O211" s="56"/>
      <c r="P211" s="104">
        <v>1</v>
      </c>
      <c r="Q211" s="104">
        <v>0</v>
      </c>
      <c r="R211" s="106">
        <f>SUM(P211+Q211)</f>
        <v>1</v>
      </c>
      <c r="S211" s="123">
        <v>0</v>
      </c>
      <c r="T211" s="137">
        <f t="shared" si="50"/>
        <v>0</v>
      </c>
    </row>
    <row r="212" spans="1:20" s="49" customFormat="1" ht="18.75">
      <c r="A212" s="148" t="s">
        <v>45</v>
      </c>
      <c r="B212" s="149"/>
      <c r="C212" s="150"/>
      <c r="D212" s="71">
        <f>SUM(D209)</f>
        <v>0</v>
      </c>
      <c r="E212" s="71">
        <f aca="true" t="shared" si="51" ref="E212:M212">SUM(E209)</f>
        <v>0</v>
      </c>
      <c r="F212" s="71">
        <f t="shared" si="51"/>
        <v>0</v>
      </c>
      <c r="G212" s="71">
        <f t="shared" si="51"/>
        <v>0</v>
      </c>
      <c r="H212" s="71">
        <f t="shared" si="51"/>
        <v>0</v>
      </c>
      <c r="I212" s="71">
        <f t="shared" si="51"/>
        <v>0</v>
      </c>
      <c r="J212" s="71">
        <f t="shared" si="51"/>
        <v>0</v>
      </c>
      <c r="K212" s="71">
        <f t="shared" si="51"/>
        <v>0</v>
      </c>
      <c r="L212" s="71">
        <f t="shared" si="51"/>
        <v>0</v>
      </c>
      <c r="M212" s="71">
        <f t="shared" si="51"/>
        <v>0</v>
      </c>
      <c r="N212" s="25">
        <f>SUM(N209)</f>
        <v>36</v>
      </c>
      <c r="O212" s="26"/>
      <c r="P212" s="101">
        <f>SUM(P208:P211)</f>
        <v>4</v>
      </c>
      <c r="Q212" s="101">
        <f>SUM(Q208:Q211)</f>
        <v>0</v>
      </c>
      <c r="R212" s="101">
        <f>SUM(R208:R211)</f>
        <v>4</v>
      </c>
      <c r="S212" s="101">
        <f>SUM(S208:S211)</f>
        <v>0</v>
      </c>
      <c r="T212" s="138">
        <f t="shared" si="50"/>
        <v>0</v>
      </c>
    </row>
    <row r="213" spans="1:20" ht="19.5" customHeight="1">
      <c r="A213" s="157" t="s">
        <v>94</v>
      </c>
      <c r="B213" s="158"/>
      <c r="C213" s="159"/>
      <c r="D213" s="73"/>
      <c r="E213" s="69"/>
      <c r="F213" s="69"/>
      <c r="G213" s="69"/>
      <c r="H213" s="69"/>
      <c r="I213" s="69"/>
      <c r="J213" s="69"/>
      <c r="K213" s="69"/>
      <c r="L213" s="69"/>
      <c r="M213" s="69"/>
      <c r="N213" s="4"/>
      <c r="O213" s="59"/>
      <c r="P213" s="124"/>
      <c r="Q213" s="124"/>
      <c r="R213" s="124"/>
      <c r="S213" s="125"/>
      <c r="T213" s="140"/>
    </row>
    <row r="214" spans="1:20" s="10" customFormat="1" ht="19.5" customHeight="1" hidden="1">
      <c r="A214" s="36" t="s">
        <v>95</v>
      </c>
      <c r="B214" s="5">
        <v>210</v>
      </c>
      <c r="C214" s="54" t="s">
        <v>27</v>
      </c>
      <c r="D214" s="74"/>
      <c r="E214" s="54"/>
      <c r="F214" s="54"/>
      <c r="G214" s="54"/>
      <c r="H214" s="54"/>
      <c r="I214" s="54"/>
      <c r="J214" s="54"/>
      <c r="K214" s="54"/>
      <c r="L214" s="54"/>
      <c r="M214" s="54"/>
      <c r="N214" s="20">
        <f>SUM(N215:N217)</f>
        <v>0</v>
      </c>
      <c r="O214" s="11"/>
      <c r="P214" s="106"/>
      <c r="Q214" s="106"/>
      <c r="R214" s="106"/>
      <c r="S214" s="110"/>
      <c r="T214" s="137" t="e">
        <f t="shared" si="50"/>
        <v>#DIV/0!</v>
      </c>
    </row>
    <row r="215" spans="1:20" s="10" customFormat="1" ht="15.75" hidden="1">
      <c r="A215" s="34" t="s">
        <v>95</v>
      </c>
      <c r="B215" s="8">
        <v>211</v>
      </c>
      <c r="C215" s="53" t="s">
        <v>0</v>
      </c>
      <c r="D215" s="75"/>
      <c r="E215" s="53"/>
      <c r="F215" s="53"/>
      <c r="G215" s="53"/>
      <c r="H215" s="53"/>
      <c r="I215" s="53"/>
      <c r="J215" s="53"/>
      <c r="K215" s="53"/>
      <c r="L215" s="53"/>
      <c r="M215" s="53"/>
      <c r="N215" s="18"/>
      <c r="O215" s="56"/>
      <c r="P215" s="106"/>
      <c r="Q215" s="106"/>
      <c r="R215" s="106"/>
      <c r="S215" s="110"/>
      <c r="T215" s="137" t="e">
        <f t="shared" si="50"/>
        <v>#DIV/0!</v>
      </c>
    </row>
    <row r="216" spans="1:20" s="50" customFormat="1" ht="15.75" customHeight="1" hidden="1">
      <c r="A216" s="34" t="s">
        <v>95</v>
      </c>
      <c r="B216" s="8">
        <v>212</v>
      </c>
      <c r="C216" s="52" t="s">
        <v>1</v>
      </c>
      <c r="D216" s="76"/>
      <c r="E216" s="52"/>
      <c r="F216" s="52"/>
      <c r="G216" s="52"/>
      <c r="H216" s="52"/>
      <c r="I216" s="52"/>
      <c r="J216" s="52"/>
      <c r="K216" s="52"/>
      <c r="L216" s="52"/>
      <c r="M216" s="52"/>
      <c r="N216" s="18"/>
      <c r="O216" s="56"/>
      <c r="P216" s="103"/>
      <c r="Q216" s="103"/>
      <c r="R216" s="103"/>
      <c r="S216" s="126"/>
      <c r="T216" s="137" t="e">
        <f t="shared" si="50"/>
        <v>#DIV/0!</v>
      </c>
    </row>
    <row r="217" spans="1:20" s="10" customFormat="1" ht="15.75" hidden="1">
      <c r="A217" s="34" t="s">
        <v>95</v>
      </c>
      <c r="B217" s="8">
        <v>213</v>
      </c>
      <c r="C217" s="53" t="s">
        <v>2</v>
      </c>
      <c r="D217" s="75"/>
      <c r="E217" s="53"/>
      <c r="F217" s="53"/>
      <c r="G217" s="53"/>
      <c r="H217" s="53"/>
      <c r="I217" s="53"/>
      <c r="J217" s="53"/>
      <c r="K217" s="53"/>
      <c r="L217" s="53"/>
      <c r="M217" s="53"/>
      <c r="N217" s="18"/>
      <c r="O217" s="56"/>
      <c r="P217" s="106"/>
      <c r="Q217" s="106"/>
      <c r="R217" s="106"/>
      <c r="S217" s="110"/>
      <c r="T217" s="137" t="e">
        <f t="shared" si="50"/>
        <v>#DIV/0!</v>
      </c>
    </row>
    <row r="218" spans="1:20" s="10" customFormat="1" ht="15.75" hidden="1">
      <c r="A218" s="36" t="s">
        <v>95</v>
      </c>
      <c r="B218" s="5">
        <v>220</v>
      </c>
      <c r="C218" s="54" t="s">
        <v>3</v>
      </c>
      <c r="D218" s="74"/>
      <c r="E218" s="54"/>
      <c r="F218" s="54"/>
      <c r="G218" s="54"/>
      <c r="H218" s="54"/>
      <c r="I218" s="54"/>
      <c r="J218" s="54"/>
      <c r="K218" s="54"/>
      <c r="L218" s="54"/>
      <c r="M218" s="54"/>
      <c r="N218" s="6">
        <f>SUM(N219:N224)</f>
        <v>0</v>
      </c>
      <c r="O218" s="11"/>
      <c r="P218" s="105">
        <v>0</v>
      </c>
      <c r="Q218" s="105">
        <f>SUM(Q220:Q224)</f>
        <v>0</v>
      </c>
      <c r="R218" s="105">
        <v>0</v>
      </c>
      <c r="S218" s="111">
        <f>SUM(S220:S224)</f>
        <v>0</v>
      </c>
      <c r="T218" s="137" t="e">
        <f t="shared" si="50"/>
        <v>#DIV/0!</v>
      </c>
    </row>
    <row r="219" spans="1:20" s="10" customFormat="1" ht="15.75" hidden="1">
      <c r="A219" s="34" t="s">
        <v>95</v>
      </c>
      <c r="B219" s="8">
        <v>221</v>
      </c>
      <c r="C219" s="53" t="s">
        <v>4</v>
      </c>
      <c r="D219" s="75"/>
      <c r="E219" s="53"/>
      <c r="F219" s="53"/>
      <c r="G219" s="53"/>
      <c r="H219" s="53"/>
      <c r="I219" s="53"/>
      <c r="J219" s="53"/>
      <c r="K219" s="53"/>
      <c r="L219" s="53"/>
      <c r="M219" s="53"/>
      <c r="N219" s="18"/>
      <c r="O219" s="56"/>
      <c r="P219" s="106"/>
      <c r="Q219" s="106"/>
      <c r="R219" s="106"/>
      <c r="S219" s="110"/>
      <c r="T219" s="137">
        <v>0</v>
      </c>
    </row>
    <row r="220" spans="1:20" s="50" customFormat="1" ht="14.25" customHeight="1" hidden="1">
      <c r="A220" s="34" t="s">
        <v>95</v>
      </c>
      <c r="B220" s="8">
        <v>222</v>
      </c>
      <c r="C220" s="53" t="s">
        <v>5</v>
      </c>
      <c r="D220" s="75"/>
      <c r="E220" s="53"/>
      <c r="F220" s="53"/>
      <c r="G220" s="53"/>
      <c r="H220" s="53"/>
      <c r="I220" s="53"/>
      <c r="J220" s="53"/>
      <c r="K220" s="53"/>
      <c r="L220" s="53"/>
      <c r="M220" s="53"/>
      <c r="N220" s="18"/>
      <c r="O220" s="56"/>
      <c r="P220" s="104">
        <v>0</v>
      </c>
      <c r="Q220" s="103">
        <v>0</v>
      </c>
      <c r="R220" s="106">
        <f aca="true" t="shared" si="52" ref="R220:R225">SUM(P220+Q220)</f>
        <v>0</v>
      </c>
      <c r="S220" s="126"/>
      <c r="T220" s="137">
        <v>0</v>
      </c>
    </row>
    <row r="221" spans="1:20" s="10" customFormat="1" ht="14.25" customHeight="1" hidden="1">
      <c r="A221" s="34" t="s">
        <v>95</v>
      </c>
      <c r="B221" s="8">
        <v>223</v>
      </c>
      <c r="C221" s="53" t="s">
        <v>6</v>
      </c>
      <c r="D221" s="75"/>
      <c r="E221" s="53"/>
      <c r="F221" s="53"/>
      <c r="G221" s="53"/>
      <c r="H221" s="53"/>
      <c r="I221" s="53"/>
      <c r="J221" s="53"/>
      <c r="K221" s="53"/>
      <c r="L221" s="53"/>
      <c r="M221" s="53"/>
      <c r="N221" s="18"/>
      <c r="O221" s="56"/>
      <c r="P221" s="106"/>
      <c r="Q221" s="106"/>
      <c r="R221" s="106">
        <f t="shared" si="52"/>
        <v>0</v>
      </c>
      <c r="S221" s="110"/>
      <c r="T221" s="137" t="e">
        <f t="shared" si="50"/>
        <v>#DIV/0!</v>
      </c>
    </row>
    <row r="222" spans="1:20" s="10" customFormat="1" ht="14.25" customHeight="1" hidden="1">
      <c r="A222" s="34" t="s">
        <v>95</v>
      </c>
      <c r="B222" s="8">
        <v>224</v>
      </c>
      <c r="C222" s="53" t="s">
        <v>7</v>
      </c>
      <c r="D222" s="75"/>
      <c r="E222" s="53"/>
      <c r="F222" s="53"/>
      <c r="G222" s="53"/>
      <c r="H222" s="53"/>
      <c r="I222" s="53"/>
      <c r="J222" s="53"/>
      <c r="K222" s="53"/>
      <c r="L222" s="53"/>
      <c r="M222" s="53"/>
      <c r="N222" s="18"/>
      <c r="O222" s="56"/>
      <c r="P222" s="106"/>
      <c r="Q222" s="106"/>
      <c r="R222" s="106">
        <f t="shared" si="52"/>
        <v>0</v>
      </c>
      <c r="S222" s="110"/>
      <c r="T222" s="137" t="e">
        <f t="shared" si="50"/>
        <v>#DIV/0!</v>
      </c>
    </row>
    <row r="223" spans="1:20" s="10" customFormat="1" ht="14.25" customHeight="1">
      <c r="A223" s="34" t="s">
        <v>95</v>
      </c>
      <c r="B223" s="8">
        <v>225</v>
      </c>
      <c r="C223" s="53" t="s">
        <v>8</v>
      </c>
      <c r="D223" s="75"/>
      <c r="E223" s="53"/>
      <c r="F223" s="53"/>
      <c r="G223" s="53"/>
      <c r="H223" s="53"/>
      <c r="I223" s="53"/>
      <c r="J223" s="53"/>
      <c r="K223" s="53"/>
      <c r="L223" s="53"/>
      <c r="M223" s="53"/>
      <c r="N223" s="18"/>
      <c r="O223" s="56"/>
      <c r="P223" s="106">
        <v>1</v>
      </c>
      <c r="Q223" s="106">
        <v>0</v>
      </c>
      <c r="R223" s="106">
        <f t="shared" si="52"/>
        <v>1</v>
      </c>
      <c r="S223" s="110">
        <v>0</v>
      </c>
      <c r="T223" s="137">
        <f t="shared" si="50"/>
        <v>0</v>
      </c>
    </row>
    <row r="224" spans="1:20" s="50" customFormat="1" ht="14.25" customHeight="1">
      <c r="A224" s="34" t="s">
        <v>95</v>
      </c>
      <c r="B224" s="8">
        <v>226</v>
      </c>
      <c r="C224" s="9" t="s">
        <v>9</v>
      </c>
      <c r="D224" s="77"/>
      <c r="E224" s="9"/>
      <c r="F224" s="9"/>
      <c r="G224" s="9"/>
      <c r="H224" s="9"/>
      <c r="I224" s="9"/>
      <c r="J224" s="9"/>
      <c r="K224" s="9"/>
      <c r="L224" s="9"/>
      <c r="M224" s="9"/>
      <c r="N224" s="18"/>
      <c r="O224" s="56"/>
      <c r="P224" s="104">
        <v>1</v>
      </c>
      <c r="Q224" s="103"/>
      <c r="R224" s="106">
        <f t="shared" si="52"/>
        <v>1</v>
      </c>
      <c r="S224" s="126">
        <v>0</v>
      </c>
      <c r="T224" s="137">
        <f t="shared" si="50"/>
        <v>0</v>
      </c>
    </row>
    <row r="225" spans="1:20" s="7" customFormat="1" ht="14.25" customHeight="1">
      <c r="A225" s="36" t="s">
        <v>95</v>
      </c>
      <c r="B225" s="5">
        <v>290</v>
      </c>
      <c r="C225" s="83" t="s">
        <v>11</v>
      </c>
      <c r="D225" s="84"/>
      <c r="E225" s="83"/>
      <c r="F225" s="24">
        <f>SUM(G225:L225)</f>
        <v>0</v>
      </c>
      <c r="G225" s="83"/>
      <c r="H225" s="83"/>
      <c r="I225" s="83"/>
      <c r="J225" s="83"/>
      <c r="K225" s="83"/>
      <c r="L225" s="83"/>
      <c r="M225" s="83"/>
      <c r="N225" s="24">
        <v>10</v>
      </c>
      <c r="O225" s="19">
        <f>SUM(P225:T225)</f>
        <v>20</v>
      </c>
      <c r="P225" s="105">
        <v>10</v>
      </c>
      <c r="Q225" s="105">
        <v>0</v>
      </c>
      <c r="R225" s="105">
        <f t="shared" si="52"/>
        <v>10</v>
      </c>
      <c r="S225" s="111">
        <v>0</v>
      </c>
      <c r="T225" s="137">
        <f t="shared" si="50"/>
        <v>0</v>
      </c>
    </row>
    <row r="226" spans="1:20" s="7" customFormat="1" ht="14.25" customHeight="1">
      <c r="A226" s="36" t="s">
        <v>95</v>
      </c>
      <c r="B226" s="5">
        <v>300</v>
      </c>
      <c r="C226" s="54" t="s">
        <v>12</v>
      </c>
      <c r="D226" s="74"/>
      <c r="E226" s="54"/>
      <c r="F226" s="54"/>
      <c r="G226" s="54"/>
      <c r="H226" s="54"/>
      <c r="I226" s="54"/>
      <c r="J226" s="54"/>
      <c r="K226" s="54"/>
      <c r="L226" s="54"/>
      <c r="M226" s="54"/>
      <c r="N226" s="24">
        <f>SUM(N227:N228)</f>
        <v>0</v>
      </c>
      <c r="O226" s="19"/>
      <c r="P226" s="105">
        <v>0</v>
      </c>
      <c r="Q226" s="105">
        <f>SUM(Q227:Q228)</f>
        <v>0</v>
      </c>
      <c r="R226" s="105">
        <v>0</v>
      </c>
      <c r="S226" s="111">
        <f>SUM(S227:S228)</f>
        <v>0</v>
      </c>
      <c r="T226" s="137">
        <v>0</v>
      </c>
    </row>
    <row r="227" spans="1:20" s="10" customFormat="1" ht="14.25" customHeight="1">
      <c r="A227" s="34" t="s">
        <v>95</v>
      </c>
      <c r="B227" s="8">
        <v>310</v>
      </c>
      <c r="C227" s="9" t="s">
        <v>13</v>
      </c>
      <c r="D227" s="77"/>
      <c r="E227" s="9"/>
      <c r="F227" s="9"/>
      <c r="G227" s="9"/>
      <c r="H227" s="9"/>
      <c r="I227" s="9"/>
      <c r="J227" s="9"/>
      <c r="K227" s="9"/>
      <c r="L227" s="9"/>
      <c r="M227" s="9"/>
      <c r="N227" s="18"/>
      <c r="O227" s="56"/>
      <c r="P227" s="106">
        <v>5</v>
      </c>
      <c r="Q227" s="106">
        <v>0</v>
      </c>
      <c r="R227" s="106">
        <f>SUM(P227+Q227)</f>
        <v>5</v>
      </c>
      <c r="S227" s="110">
        <v>0</v>
      </c>
      <c r="T227" s="137">
        <f t="shared" si="50"/>
        <v>0</v>
      </c>
    </row>
    <row r="228" spans="1:20" s="10" customFormat="1" ht="14.25" customHeight="1">
      <c r="A228" s="34" t="s">
        <v>95</v>
      </c>
      <c r="B228" s="8">
        <v>340</v>
      </c>
      <c r="C228" s="9" t="s">
        <v>14</v>
      </c>
      <c r="D228" s="77"/>
      <c r="E228" s="9"/>
      <c r="F228" s="9"/>
      <c r="G228" s="9"/>
      <c r="H228" s="9"/>
      <c r="I228" s="9"/>
      <c r="J228" s="9"/>
      <c r="K228" s="9"/>
      <c r="L228" s="9"/>
      <c r="M228" s="9"/>
      <c r="N228" s="18"/>
      <c r="O228" s="56"/>
      <c r="P228" s="106">
        <v>5.6</v>
      </c>
      <c r="Q228" s="106">
        <v>0</v>
      </c>
      <c r="R228" s="106">
        <f>SUM(P228+Q228)</f>
        <v>5.6</v>
      </c>
      <c r="S228" s="110">
        <v>0</v>
      </c>
      <c r="T228" s="137">
        <f t="shared" si="50"/>
        <v>0</v>
      </c>
    </row>
    <row r="229" spans="1:20" s="28" customFormat="1" ht="18.75">
      <c r="A229" s="148" t="s">
        <v>31</v>
      </c>
      <c r="B229" s="149"/>
      <c r="C229" s="150"/>
      <c r="D229" s="71">
        <f>SUM(D225)</f>
        <v>0</v>
      </c>
      <c r="E229" s="71">
        <f aca="true" t="shared" si="53" ref="E229:M229">SUM(E225)</f>
        <v>0</v>
      </c>
      <c r="F229" s="71">
        <f t="shared" si="53"/>
        <v>0</v>
      </c>
      <c r="G229" s="71">
        <f t="shared" si="53"/>
        <v>0</v>
      </c>
      <c r="H229" s="71">
        <f t="shared" si="53"/>
        <v>0</v>
      </c>
      <c r="I229" s="71">
        <f t="shared" si="53"/>
        <v>0</v>
      </c>
      <c r="J229" s="71">
        <f t="shared" si="53"/>
        <v>0</v>
      </c>
      <c r="K229" s="71">
        <f t="shared" si="53"/>
        <v>0</v>
      </c>
      <c r="L229" s="71">
        <f t="shared" si="53"/>
        <v>0</v>
      </c>
      <c r="M229" s="71">
        <f t="shared" si="53"/>
        <v>0</v>
      </c>
      <c r="N229" s="26">
        <f>SUM(N214,N218,N225,N226)</f>
        <v>10</v>
      </c>
      <c r="O229" s="26">
        <f>SUM(O214,O218,O225,O226)</f>
        <v>20</v>
      </c>
      <c r="P229" s="101">
        <f>SUM(P226,P225,P218,P223,P224,P227,P228)</f>
        <v>22.6</v>
      </c>
      <c r="Q229" s="101">
        <f>SUM(Q226,Q225,Q218)</f>
        <v>0</v>
      </c>
      <c r="R229" s="101">
        <f>SUM(R226,R225,R218,R227,R228,R223,R224,V227)</f>
        <v>22.6</v>
      </c>
      <c r="S229" s="117">
        <f>SUM(S226,S225,S218)</f>
        <v>0</v>
      </c>
      <c r="T229" s="138">
        <f t="shared" si="50"/>
        <v>0</v>
      </c>
    </row>
    <row r="230" spans="1:20" s="47" customFormat="1" ht="18.75" hidden="1">
      <c r="A230" s="151" t="s">
        <v>42</v>
      </c>
      <c r="B230" s="152"/>
      <c r="C230" s="153"/>
      <c r="D230" s="85"/>
      <c r="E230" s="45"/>
      <c r="F230" s="45"/>
      <c r="G230" s="45"/>
      <c r="H230" s="45"/>
      <c r="I230" s="45"/>
      <c r="J230" s="45"/>
      <c r="K230" s="45"/>
      <c r="L230" s="45"/>
      <c r="M230" s="45"/>
      <c r="N230" s="29"/>
      <c r="O230" s="26"/>
      <c r="P230" s="128"/>
      <c r="Q230" s="128"/>
      <c r="R230" s="128"/>
      <c r="S230" s="129"/>
      <c r="T230" s="137" t="e">
        <f t="shared" si="50"/>
        <v>#DIV/0!</v>
      </c>
    </row>
    <row r="231" spans="1:20" s="48" customFormat="1" ht="15.75" hidden="1">
      <c r="A231" s="38" t="s">
        <v>43</v>
      </c>
      <c r="B231" s="22" t="s">
        <v>44</v>
      </c>
      <c r="C231" s="32" t="s">
        <v>71</v>
      </c>
      <c r="D231" s="78"/>
      <c r="E231" s="32"/>
      <c r="F231" s="32"/>
      <c r="G231" s="32"/>
      <c r="H231" s="32"/>
      <c r="I231" s="32"/>
      <c r="J231" s="32"/>
      <c r="K231" s="32"/>
      <c r="L231" s="32"/>
      <c r="M231" s="32"/>
      <c r="N231" s="18"/>
      <c r="O231" s="56"/>
      <c r="P231" s="104"/>
      <c r="Q231" s="104"/>
      <c r="R231" s="104"/>
      <c r="S231" s="123"/>
      <c r="T231" s="137" t="e">
        <f t="shared" si="50"/>
        <v>#DIV/0!</v>
      </c>
    </row>
    <row r="232" spans="1:20" s="48" customFormat="1" ht="15.75" hidden="1">
      <c r="A232" s="38" t="s">
        <v>43</v>
      </c>
      <c r="B232" s="22" t="s">
        <v>34</v>
      </c>
      <c r="C232" s="32" t="s">
        <v>71</v>
      </c>
      <c r="D232" s="78"/>
      <c r="E232" s="32"/>
      <c r="F232" s="32"/>
      <c r="G232" s="32"/>
      <c r="H232" s="32"/>
      <c r="I232" s="32"/>
      <c r="J232" s="32"/>
      <c r="K232" s="32"/>
      <c r="L232" s="32"/>
      <c r="M232" s="32"/>
      <c r="N232" s="18"/>
      <c r="O232" s="56"/>
      <c r="P232" s="104"/>
      <c r="Q232" s="104"/>
      <c r="R232" s="104"/>
      <c r="S232" s="123"/>
      <c r="T232" s="137" t="e">
        <f t="shared" si="50"/>
        <v>#DIV/0!</v>
      </c>
    </row>
    <row r="233" spans="1:20" s="48" customFormat="1" ht="15.75" hidden="1">
      <c r="A233" s="38" t="s">
        <v>43</v>
      </c>
      <c r="B233" s="22" t="s">
        <v>51</v>
      </c>
      <c r="C233" s="32" t="s">
        <v>71</v>
      </c>
      <c r="D233" s="78"/>
      <c r="E233" s="32"/>
      <c r="F233" s="32"/>
      <c r="G233" s="32"/>
      <c r="H233" s="32"/>
      <c r="I233" s="32"/>
      <c r="J233" s="32"/>
      <c r="K233" s="32"/>
      <c r="L233" s="32"/>
      <c r="M233" s="32"/>
      <c r="N233" s="18"/>
      <c r="O233" s="56"/>
      <c r="P233" s="104"/>
      <c r="Q233" s="104"/>
      <c r="R233" s="104"/>
      <c r="S233" s="123"/>
      <c r="T233" s="137" t="e">
        <f t="shared" si="50"/>
        <v>#DIV/0!</v>
      </c>
    </row>
    <row r="234" spans="1:20" s="48" customFormat="1" ht="15.75" hidden="1">
      <c r="A234" s="38" t="s">
        <v>70</v>
      </c>
      <c r="B234" s="22" t="s">
        <v>44</v>
      </c>
      <c r="C234" s="32" t="s">
        <v>72</v>
      </c>
      <c r="D234" s="78"/>
      <c r="E234" s="32"/>
      <c r="F234" s="32"/>
      <c r="G234" s="32"/>
      <c r="H234" s="32"/>
      <c r="I234" s="32"/>
      <c r="J234" s="32"/>
      <c r="K234" s="32"/>
      <c r="L234" s="32"/>
      <c r="M234" s="32"/>
      <c r="N234" s="18"/>
      <c r="O234" s="56"/>
      <c r="P234" s="104"/>
      <c r="Q234" s="104"/>
      <c r="R234" s="104"/>
      <c r="S234" s="123"/>
      <c r="T234" s="137" t="e">
        <f t="shared" si="50"/>
        <v>#DIV/0!</v>
      </c>
    </row>
    <row r="235" spans="1:20" s="48" customFormat="1" ht="15.75" hidden="1">
      <c r="A235" s="38" t="s">
        <v>70</v>
      </c>
      <c r="B235" s="22" t="s">
        <v>34</v>
      </c>
      <c r="C235" s="32" t="s">
        <v>72</v>
      </c>
      <c r="D235" s="78"/>
      <c r="E235" s="32"/>
      <c r="F235" s="32"/>
      <c r="G235" s="32"/>
      <c r="H235" s="32"/>
      <c r="I235" s="32"/>
      <c r="J235" s="32"/>
      <c r="K235" s="32"/>
      <c r="L235" s="32"/>
      <c r="M235" s="32"/>
      <c r="N235" s="18"/>
      <c r="O235" s="56"/>
      <c r="P235" s="104"/>
      <c r="Q235" s="104"/>
      <c r="R235" s="104"/>
      <c r="S235" s="123"/>
      <c r="T235" s="137" t="e">
        <f t="shared" si="50"/>
        <v>#DIV/0!</v>
      </c>
    </row>
    <row r="236" spans="1:20" s="48" customFormat="1" ht="15.75" hidden="1">
      <c r="A236" s="38" t="s">
        <v>70</v>
      </c>
      <c r="B236" s="22" t="s">
        <v>51</v>
      </c>
      <c r="C236" s="32" t="s">
        <v>72</v>
      </c>
      <c r="D236" s="78"/>
      <c r="E236" s="32"/>
      <c r="F236" s="32"/>
      <c r="G236" s="32"/>
      <c r="H236" s="32"/>
      <c r="I236" s="32"/>
      <c r="J236" s="32"/>
      <c r="K236" s="32"/>
      <c r="L236" s="32"/>
      <c r="M236" s="32"/>
      <c r="N236" s="18"/>
      <c r="O236" s="56"/>
      <c r="P236" s="104"/>
      <c r="Q236" s="104"/>
      <c r="R236" s="104"/>
      <c r="S236" s="123"/>
      <c r="T236" s="137" t="e">
        <f t="shared" si="50"/>
        <v>#DIV/0!</v>
      </c>
    </row>
    <row r="237" spans="1:20" s="49" customFormat="1" ht="18.75" hidden="1">
      <c r="A237" s="148" t="s">
        <v>31</v>
      </c>
      <c r="B237" s="149"/>
      <c r="C237" s="150"/>
      <c r="D237" s="70"/>
      <c r="E237" s="68"/>
      <c r="F237" s="68"/>
      <c r="G237" s="68"/>
      <c r="H237" s="68"/>
      <c r="I237" s="68"/>
      <c r="J237" s="68"/>
      <c r="K237" s="68"/>
      <c r="L237" s="68"/>
      <c r="M237" s="68"/>
      <c r="N237" s="26">
        <f>SUM(N231:N236)</f>
        <v>0</v>
      </c>
      <c r="O237" s="26"/>
      <c r="P237" s="130"/>
      <c r="Q237" s="130"/>
      <c r="R237" s="130"/>
      <c r="S237" s="131"/>
      <c r="T237" s="137" t="e">
        <f t="shared" si="50"/>
        <v>#DIV/0!</v>
      </c>
    </row>
    <row r="238" spans="1:20" ht="19.5" customHeight="1">
      <c r="A238" s="33" t="s">
        <v>96</v>
      </c>
      <c r="B238" s="3" t="s">
        <v>133</v>
      </c>
      <c r="C238" s="4" t="s">
        <v>134</v>
      </c>
      <c r="D238" s="79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59"/>
      <c r="P238" s="124"/>
      <c r="Q238" s="124"/>
      <c r="R238" s="124"/>
      <c r="S238" s="125"/>
      <c r="T238" s="140"/>
    </row>
    <row r="239" spans="1:20" s="10" customFormat="1" ht="18.75" customHeight="1">
      <c r="A239" s="34" t="s">
        <v>132</v>
      </c>
      <c r="B239" s="8">
        <v>231</v>
      </c>
      <c r="C239" s="53" t="s">
        <v>10</v>
      </c>
      <c r="D239" s="53">
        <v>533</v>
      </c>
      <c r="E239" s="53">
        <v>435</v>
      </c>
      <c r="F239" s="18">
        <f>SUM(G239:L239)</f>
        <v>533</v>
      </c>
      <c r="G239" s="53"/>
      <c r="H239" s="53"/>
      <c r="I239" s="53"/>
      <c r="J239" s="53">
        <v>373</v>
      </c>
      <c r="K239" s="53"/>
      <c r="L239" s="53">
        <v>160</v>
      </c>
      <c r="M239" s="53"/>
      <c r="N239" s="18">
        <v>375</v>
      </c>
      <c r="O239" s="56">
        <f>SUM(P239:T239)</f>
        <v>25.782978723404256</v>
      </c>
      <c r="P239" s="106">
        <v>9.4</v>
      </c>
      <c r="Q239" s="106">
        <v>0</v>
      </c>
      <c r="R239" s="106">
        <f>SUM(P239+Q239)</f>
        <v>9.4</v>
      </c>
      <c r="S239" s="110">
        <v>0.6</v>
      </c>
      <c r="T239" s="137">
        <f t="shared" si="50"/>
        <v>6.382978723404255</v>
      </c>
    </row>
    <row r="240" spans="1:20" s="28" customFormat="1" ht="18.75">
      <c r="A240" s="148" t="s">
        <v>136</v>
      </c>
      <c r="B240" s="149"/>
      <c r="C240" s="150"/>
      <c r="D240" s="71">
        <f>SUM(D239)</f>
        <v>533</v>
      </c>
      <c r="E240" s="71">
        <f aca="true" t="shared" si="54" ref="E240:M240">SUM(E239)</f>
        <v>435</v>
      </c>
      <c r="F240" s="71">
        <f t="shared" si="54"/>
        <v>533</v>
      </c>
      <c r="G240" s="71">
        <f t="shared" si="54"/>
        <v>0</v>
      </c>
      <c r="H240" s="71">
        <f t="shared" si="54"/>
        <v>0</v>
      </c>
      <c r="I240" s="71">
        <f t="shared" si="54"/>
        <v>0</v>
      </c>
      <c r="J240" s="71">
        <f t="shared" si="54"/>
        <v>373</v>
      </c>
      <c r="K240" s="71">
        <f t="shared" si="54"/>
        <v>0</v>
      </c>
      <c r="L240" s="71">
        <f t="shared" si="54"/>
        <v>160</v>
      </c>
      <c r="M240" s="71">
        <f t="shared" si="54"/>
        <v>0</v>
      </c>
      <c r="N240" s="25">
        <f aca="true" t="shared" si="55" ref="N240:S240">SUM(N238:N239)</f>
        <v>375</v>
      </c>
      <c r="O240" s="25">
        <f t="shared" si="55"/>
        <v>25.782978723404256</v>
      </c>
      <c r="P240" s="101">
        <f t="shared" si="55"/>
        <v>9.4</v>
      </c>
      <c r="Q240" s="101">
        <f t="shared" si="55"/>
        <v>0</v>
      </c>
      <c r="R240" s="101">
        <f t="shared" si="55"/>
        <v>9.4</v>
      </c>
      <c r="S240" s="117">
        <f t="shared" si="55"/>
        <v>0.6</v>
      </c>
      <c r="T240" s="138">
        <f t="shared" si="50"/>
        <v>6.382978723404255</v>
      </c>
    </row>
    <row r="241" spans="1:20" s="27" customFormat="1" ht="22.5" customHeight="1">
      <c r="A241" s="39"/>
      <c r="B241" s="30"/>
      <c r="C241" s="29" t="s">
        <v>37</v>
      </c>
      <c r="D241" s="31">
        <f aca="true" t="shared" si="56" ref="D241:N241">SUM(D78,D94,D167,D180,D229,D237,D240,D121,D106,D206,D172,D212)</f>
        <v>6567</v>
      </c>
      <c r="E241" s="31">
        <f t="shared" si="56"/>
        <v>4472</v>
      </c>
      <c r="F241" s="31">
        <f t="shared" si="56"/>
        <v>6158</v>
      </c>
      <c r="G241" s="31">
        <f t="shared" si="56"/>
        <v>940</v>
      </c>
      <c r="H241" s="31">
        <f t="shared" si="56"/>
        <v>2122</v>
      </c>
      <c r="I241" s="31">
        <f t="shared" si="56"/>
        <v>1759</v>
      </c>
      <c r="J241" s="31">
        <f t="shared" si="56"/>
        <v>518</v>
      </c>
      <c r="K241" s="31">
        <f t="shared" si="56"/>
        <v>192</v>
      </c>
      <c r="L241" s="31">
        <f t="shared" si="56"/>
        <v>627</v>
      </c>
      <c r="M241" s="31">
        <f t="shared" si="56"/>
        <v>0</v>
      </c>
      <c r="N241" s="31" t="e">
        <f t="shared" si="56"/>
        <v>#REF!</v>
      </c>
      <c r="O241" s="25" t="e">
        <f>SUM(O78,O94,O167,O180,O229,O237,O240,O121,O106,O206,O172)</f>
        <v>#DIV/0!</v>
      </c>
      <c r="P241" s="132">
        <f>SUM(P78,P94,P167,P180,P229,P237,P240,P121,P106,P206,P172,P212)</f>
        <v>13210.300000000003</v>
      </c>
      <c r="Q241" s="132">
        <f>SUM(Q78,Q94,Q167,Q180,Q229,Q237,Q240,Q121,Q106,Q206,Q172,Q212)-0.1</f>
        <v>6057.699999999999</v>
      </c>
      <c r="R241" s="132">
        <v>19268</v>
      </c>
      <c r="S241" s="133">
        <f>SUM(S78,S94,S167,S180,S229,S237,S240,S121,S106,S206,S172,S212)</f>
        <v>5712.6</v>
      </c>
      <c r="T241" s="144">
        <f t="shared" si="50"/>
        <v>29.64812123728462</v>
      </c>
    </row>
    <row r="242" spans="1:20" s="10" customFormat="1" ht="17.25" customHeight="1">
      <c r="A242" s="40"/>
      <c r="B242" s="8">
        <v>211</v>
      </c>
      <c r="C242" s="53" t="s">
        <v>0</v>
      </c>
      <c r="D242" s="72" t="e">
        <f>SUM(#REF!,D81,D183)</f>
        <v>#REF!</v>
      </c>
      <c r="E242" s="72" t="e">
        <f>SUM(#REF!,E81,E183)</f>
        <v>#REF!</v>
      </c>
      <c r="F242" s="72" t="e">
        <f>SUM(#REF!,F81,F183)</f>
        <v>#REF!</v>
      </c>
      <c r="G242" s="72" t="e">
        <f>SUM(#REF!,G81,G183)</f>
        <v>#REF!</v>
      </c>
      <c r="H242" s="72" t="e">
        <f>SUM(#REF!,H81,H183)</f>
        <v>#REF!</v>
      </c>
      <c r="I242" s="72" t="e">
        <f>SUM(#REF!,I81,I183)</f>
        <v>#REF!</v>
      </c>
      <c r="J242" s="72" t="e">
        <f>SUM(#REF!,J81,J183)</f>
        <v>#REF!</v>
      </c>
      <c r="K242" s="72" t="e">
        <f>SUM(#REF!,K81,K183)</f>
        <v>#REF!</v>
      </c>
      <c r="L242" s="72" t="e">
        <f>SUM(#REF!,L81,L183)</f>
        <v>#REF!</v>
      </c>
      <c r="M242" s="72" t="e">
        <f>SUM(#REF!,M81,M183)</f>
        <v>#REF!</v>
      </c>
      <c r="N242" s="18">
        <f>SUM(N8,N13,N30,N81,N183,N215,N54)</f>
        <v>4926</v>
      </c>
      <c r="O242" s="56">
        <f>SUM(O8,O13,O30,O81,O183,O215,O54)</f>
        <v>17992.423075609862</v>
      </c>
      <c r="P242" s="106">
        <f>SUM(P8,P13,P30,P81,P183,P215,P54,P108,P202)</f>
        <v>6173.1</v>
      </c>
      <c r="Q242" s="106">
        <f>R242-P242</f>
        <v>870</v>
      </c>
      <c r="R242" s="106">
        <f>SUM(R8,R13,R30,R81,R183,R215,R54,R108,R202)</f>
        <v>7043.1</v>
      </c>
      <c r="S242" s="110">
        <f>SUM(S8,S13,S30,S81,S183,S215,S54,S108,S202,)</f>
        <v>3782.7</v>
      </c>
      <c r="T242" s="137">
        <f t="shared" si="50"/>
        <v>53.70788431230565</v>
      </c>
    </row>
    <row r="243" spans="1:20" s="10" customFormat="1" ht="15.75">
      <c r="A243" s="40"/>
      <c r="B243" s="8">
        <v>212</v>
      </c>
      <c r="C243" s="53" t="s">
        <v>1</v>
      </c>
      <c r="D243" s="72" t="e">
        <f>SUM(#REF!,D82,D186)</f>
        <v>#REF!</v>
      </c>
      <c r="E243" s="72" t="e">
        <f>SUM(#REF!,E82,E186)</f>
        <v>#REF!</v>
      </c>
      <c r="F243" s="72" t="e">
        <f>SUM(#REF!,F82,F186)</f>
        <v>#REF!</v>
      </c>
      <c r="G243" s="72" t="e">
        <f>SUM(#REF!,G82,G186)</f>
        <v>#REF!</v>
      </c>
      <c r="H243" s="72" t="e">
        <f>SUM(#REF!,H82,H186)</f>
        <v>#REF!</v>
      </c>
      <c r="I243" s="72" t="e">
        <f>SUM(#REF!,I82,I186)</f>
        <v>#REF!</v>
      </c>
      <c r="J243" s="72" t="e">
        <f>SUM(#REF!,J82,J186)</f>
        <v>#REF!</v>
      </c>
      <c r="K243" s="72" t="e">
        <f>SUM(#REF!,K82,K186)</f>
        <v>#REF!</v>
      </c>
      <c r="L243" s="72" t="e">
        <f>SUM(#REF!,L82,L186)</f>
        <v>#REF!</v>
      </c>
      <c r="M243" s="72" t="e">
        <f>SUM(#REF!,M82,M186)</f>
        <v>#REF!</v>
      </c>
      <c r="N243" s="18">
        <f>SUM(N33,N82,N216,N186,N55,N14,N174)</f>
        <v>81</v>
      </c>
      <c r="O243" s="56">
        <f>SUM(O33,O82,O216,O186,O55,O14,O174)</f>
        <v>36</v>
      </c>
      <c r="P243" s="106">
        <f>SUM(P33,P82,P216,P186,P55,P14,P174,U226,U212,P203)</f>
        <v>28</v>
      </c>
      <c r="Q243" s="106">
        <f>SUM(Q33,Q82,Q216,Q186,Q55,Q14,Q174)</f>
        <v>-10</v>
      </c>
      <c r="R243" s="106">
        <f>SUM(R33,R82,R216,R186,R55,R14,R174,W226,W212,R203)</f>
        <v>18</v>
      </c>
      <c r="S243" s="110">
        <f>SUM(S33,S82,S216,S186,S55,S14,S174)</f>
        <v>0</v>
      </c>
      <c r="T243" s="137">
        <f t="shared" si="50"/>
        <v>0</v>
      </c>
    </row>
    <row r="244" spans="1:20" s="10" customFormat="1" ht="15.75">
      <c r="A244" s="40"/>
      <c r="B244" s="8">
        <v>213</v>
      </c>
      <c r="C244" s="53" t="s">
        <v>2</v>
      </c>
      <c r="D244" s="72" t="e">
        <f>SUM(#REF!,D83,D187)</f>
        <v>#REF!</v>
      </c>
      <c r="E244" s="72" t="e">
        <f>SUM(#REF!,E83,E187)</f>
        <v>#REF!</v>
      </c>
      <c r="F244" s="72" t="e">
        <f>SUM(#REF!,F83,F187)</f>
        <v>#REF!</v>
      </c>
      <c r="G244" s="72" t="e">
        <f>SUM(#REF!,G83,G187)</f>
        <v>#REF!</v>
      </c>
      <c r="H244" s="72" t="e">
        <f>SUM(#REF!,H83,H187)</f>
        <v>#REF!</v>
      </c>
      <c r="I244" s="72" t="e">
        <f>SUM(#REF!,I83,I187)</f>
        <v>#REF!</v>
      </c>
      <c r="J244" s="72" t="e">
        <f>SUM(#REF!,J83,J187)</f>
        <v>#REF!</v>
      </c>
      <c r="K244" s="72" t="e">
        <f>SUM(#REF!,K83,K187)</f>
        <v>#REF!</v>
      </c>
      <c r="L244" s="72" t="e">
        <f>SUM(#REF!,L83,L187)</f>
        <v>#REF!</v>
      </c>
      <c r="M244" s="72" t="e">
        <f>SUM(#REF!,M83,M187)</f>
        <v>#REF!</v>
      </c>
      <c r="N244" s="18">
        <f>SUM(N9,N15,N34,N83,N187,N217,N56)</f>
        <v>1685</v>
      </c>
      <c r="O244" s="56">
        <f>SUM(O9,O15,O34,O83,O187,O217,O56)</f>
        <v>5018.084883237296</v>
      </c>
      <c r="P244" s="106">
        <f>SUM(P9,P15,P34,P83,P187,P217,P56,P109,P204)</f>
        <v>2147.2999999999997</v>
      </c>
      <c r="Q244" s="106">
        <f>R244-P244</f>
        <v>161.60000000000036</v>
      </c>
      <c r="R244" s="106">
        <v>2308.9</v>
      </c>
      <c r="S244" s="110">
        <v>1098.1</v>
      </c>
      <c r="T244" s="137">
        <f t="shared" si="50"/>
        <v>47.559443891030355</v>
      </c>
    </row>
    <row r="245" spans="1:20" s="10" customFormat="1" ht="15.75">
      <c r="A245" s="40"/>
      <c r="B245" s="8">
        <v>221</v>
      </c>
      <c r="C245" s="53" t="s">
        <v>4</v>
      </c>
      <c r="D245" s="72" t="e">
        <f>SUM(#REF!,D85)</f>
        <v>#REF!</v>
      </c>
      <c r="E245" s="72" t="e">
        <f>SUM(#REF!,E85)</f>
        <v>#REF!</v>
      </c>
      <c r="F245" s="72" t="e">
        <f>SUM(#REF!,F85)</f>
        <v>#REF!</v>
      </c>
      <c r="G245" s="72" t="e">
        <f>SUM(#REF!,G85)</f>
        <v>#REF!</v>
      </c>
      <c r="H245" s="72" t="e">
        <f>SUM(#REF!,H85)</f>
        <v>#REF!</v>
      </c>
      <c r="I245" s="72" t="e">
        <f>SUM(#REF!,I85)</f>
        <v>#REF!</v>
      </c>
      <c r="J245" s="72" t="e">
        <f>SUM(#REF!,J85)</f>
        <v>#REF!</v>
      </c>
      <c r="K245" s="72" t="e">
        <f>SUM(#REF!,K85)</f>
        <v>#REF!</v>
      </c>
      <c r="L245" s="72" t="e">
        <f>SUM(#REF!,L85)</f>
        <v>#REF!</v>
      </c>
      <c r="M245" s="72" t="e">
        <f>SUM(#REF!,M85)</f>
        <v>#REF!</v>
      </c>
      <c r="N245" s="18">
        <f>SUM(N85,N38,N191,N219,N58,N16)</f>
        <v>46</v>
      </c>
      <c r="O245" s="56">
        <f>SUM(O85,O38,O191,O219,O58,O16)</f>
        <v>188.95652173913044</v>
      </c>
      <c r="P245" s="106">
        <f>SUM(P191,P85,P38)</f>
        <v>80.3</v>
      </c>
      <c r="Q245" s="106">
        <f aca="true" t="shared" si="57" ref="Q245:Q257">R245-P245</f>
        <v>6.700000000000003</v>
      </c>
      <c r="R245" s="106">
        <f>SUM(R191,R85,R38)</f>
        <v>87</v>
      </c>
      <c r="S245" s="110">
        <v>25.8</v>
      </c>
      <c r="T245" s="137">
        <f t="shared" si="50"/>
        <v>29.655172413793103</v>
      </c>
    </row>
    <row r="246" spans="1:20" s="10" customFormat="1" ht="15.75">
      <c r="A246" s="40"/>
      <c r="B246" s="8">
        <v>222</v>
      </c>
      <c r="C246" s="53" t="s">
        <v>5</v>
      </c>
      <c r="D246" s="72" t="e">
        <f>SUM(#REF!,D86)</f>
        <v>#REF!</v>
      </c>
      <c r="E246" s="72" t="e">
        <f>SUM(#REF!,E86)</f>
        <v>#REF!</v>
      </c>
      <c r="F246" s="72" t="e">
        <f>SUM(#REF!,F86)</f>
        <v>#REF!</v>
      </c>
      <c r="G246" s="72" t="e">
        <f>SUM(#REF!,G86)</f>
        <v>#REF!</v>
      </c>
      <c r="H246" s="72" t="e">
        <f>SUM(#REF!,H86)</f>
        <v>#REF!</v>
      </c>
      <c r="I246" s="72" t="e">
        <f>SUM(#REF!,I86)</f>
        <v>#REF!</v>
      </c>
      <c r="J246" s="72" t="e">
        <f>SUM(#REF!,J86)</f>
        <v>#REF!</v>
      </c>
      <c r="K246" s="72" t="e">
        <f>SUM(#REF!,K86)</f>
        <v>#REF!</v>
      </c>
      <c r="L246" s="72" t="e">
        <f>SUM(#REF!,L86)</f>
        <v>#REF!</v>
      </c>
      <c r="M246" s="72" t="e">
        <f>SUM(#REF!,M86)</f>
        <v>#REF!</v>
      </c>
      <c r="N246" s="18">
        <f>SUM(N39,N86,N220,N192,N17,N59,N175,N150,N159)</f>
        <v>15</v>
      </c>
      <c r="O246" s="56" t="e">
        <f>SUM(O86,#REF!)</f>
        <v>#REF!</v>
      </c>
      <c r="P246" s="106">
        <f>SUM(P192,P86,P39,)</f>
        <v>13</v>
      </c>
      <c r="Q246" s="106">
        <f t="shared" si="57"/>
        <v>-1</v>
      </c>
      <c r="R246" s="106">
        <f>SUM(R192,R86,R39,)</f>
        <v>12</v>
      </c>
      <c r="S246" s="110">
        <f>SUM(S39,S86,S220,S192,S17,S59,S175,S150,S159)</f>
        <v>0</v>
      </c>
      <c r="T246" s="137">
        <f t="shared" si="50"/>
        <v>0</v>
      </c>
    </row>
    <row r="247" spans="1:20" s="10" customFormat="1" ht="15.75">
      <c r="A247" s="40"/>
      <c r="B247" s="8">
        <v>223</v>
      </c>
      <c r="C247" s="53" t="s">
        <v>6</v>
      </c>
      <c r="D247" s="72" t="e">
        <f>SUM(#REF!,D87,D193,D144)</f>
        <v>#REF!</v>
      </c>
      <c r="E247" s="72" t="e">
        <f>SUM(#REF!,E87,E193,E144)</f>
        <v>#REF!</v>
      </c>
      <c r="F247" s="72" t="e">
        <f>SUM(#REF!,F87,F193,F144)</f>
        <v>#REF!</v>
      </c>
      <c r="G247" s="72" t="e">
        <f>SUM(#REF!,G87,G193,G144)</f>
        <v>#REF!</v>
      </c>
      <c r="H247" s="72" t="e">
        <f>SUM(#REF!,H87,H193,H144)</f>
        <v>#REF!</v>
      </c>
      <c r="I247" s="72" t="e">
        <f>SUM(#REF!,I87,I193,I144)</f>
        <v>#REF!</v>
      </c>
      <c r="J247" s="72" t="e">
        <f>SUM(#REF!,J87,J193,J144)</f>
        <v>#REF!</v>
      </c>
      <c r="K247" s="72" t="e">
        <f>SUM(#REF!,K87,K193,K144)</f>
        <v>#REF!</v>
      </c>
      <c r="L247" s="72" t="e">
        <f>SUM(#REF!,L87,L193,L144)</f>
        <v>#REF!</v>
      </c>
      <c r="M247" s="72" t="e">
        <f>SUM(#REF!,M87,M193,M144)</f>
        <v>#REF!</v>
      </c>
      <c r="N247" s="18">
        <f>SUM(N40,N87,N144,N193,N221,N60,N18)</f>
        <v>704</v>
      </c>
      <c r="O247" s="56">
        <f>SUM(O40,O87,O144,O193,O221,O60,O18)</f>
        <v>2571.721675774135</v>
      </c>
      <c r="P247" s="106">
        <f>SUM(P40,P87,P144,P193,P221,P60,P18,P41,P160,P145)</f>
        <v>1258</v>
      </c>
      <c r="Q247" s="106">
        <f t="shared" si="57"/>
        <v>731.3</v>
      </c>
      <c r="R247" s="106">
        <v>1989.3</v>
      </c>
      <c r="S247" s="106">
        <v>296.8</v>
      </c>
      <c r="T247" s="137">
        <f t="shared" si="50"/>
        <v>14.91982104257779</v>
      </c>
    </row>
    <row r="248" spans="1:20" s="10" customFormat="1" ht="15.75" hidden="1">
      <c r="A248" s="40"/>
      <c r="B248" s="8">
        <v>224</v>
      </c>
      <c r="C248" s="53" t="s">
        <v>7</v>
      </c>
      <c r="D248" s="72" t="e">
        <f>SUM(#REF!,D88,D194)</f>
        <v>#REF!</v>
      </c>
      <c r="E248" s="72" t="e">
        <f>SUM(#REF!,E88,E194)</f>
        <v>#REF!</v>
      </c>
      <c r="F248" s="72" t="e">
        <f>SUM(#REF!,F88,F194)</f>
        <v>#REF!</v>
      </c>
      <c r="G248" s="72" t="e">
        <f>SUM(#REF!,G88,G194)</f>
        <v>#REF!</v>
      </c>
      <c r="H248" s="72" t="e">
        <f>SUM(#REF!,H88,H194)</f>
        <v>#REF!</v>
      </c>
      <c r="I248" s="72" t="e">
        <f>SUM(#REF!,I88,I194)</f>
        <v>#REF!</v>
      </c>
      <c r="J248" s="72" t="e">
        <f>SUM(#REF!,J88,J194)</f>
        <v>#REF!</v>
      </c>
      <c r="K248" s="72" t="e">
        <f>SUM(#REF!,K88,K194)</f>
        <v>#REF!</v>
      </c>
      <c r="L248" s="72" t="e">
        <f>SUM(#REF!,L88,L194)</f>
        <v>#REF!</v>
      </c>
      <c r="M248" s="72" t="e">
        <f>SUM(#REF!,M88,M194)</f>
        <v>#REF!</v>
      </c>
      <c r="N248" s="18">
        <f aca="true" t="shared" si="58" ref="N248:S248">SUM(N42,N222,N61,N19,N194,N88)</f>
        <v>0</v>
      </c>
      <c r="O248" s="56" t="e">
        <f t="shared" si="58"/>
        <v>#DIV/0!</v>
      </c>
      <c r="P248" s="106">
        <f>SUM(P42,P222,P61,P19,P194,P88)</f>
        <v>0</v>
      </c>
      <c r="Q248" s="106">
        <f t="shared" si="57"/>
        <v>0</v>
      </c>
      <c r="R248" s="106">
        <f t="shared" si="58"/>
        <v>0</v>
      </c>
      <c r="S248" s="110">
        <f t="shared" si="58"/>
        <v>0</v>
      </c>
      <c r="T248" s="137" t="e">
        <f t="shared" si="50"/>
        <v>#DIV/0!</v>
      </c>
    </row>
    <row r="249" spans="1:20" s="10" customFormat="1" ht="15.75">
      <c r="A249" s="40"/>
      <c r="B249" s="8">
        <v>225</v>
      </c>
      <c r="C249" s="53" t="s">
        <v>8</v>
      </c>
      <c r="D249" s="72" t="e">
        <f>SUM(#REF!,D125,D126,D130,D132,D146,D151,D156,D161,D195)</f>
        <v>#REF!</v>
      </c>
      <c r="E249" s="72" t="e">
        <f>SUM(#REF!,E125,E126,E130,E132,E146,E151,E156,E161,E195)</f>
        <v>#REF!</v>
      </c>
      <c r="F249" s="72" t="e">
        <f>SUM(#REF!,F125,F126,F130,F132,F146,F151,F156,F161,F195)</f>
        <v>#REF!</v>
      </c>
      <c r="G249" s="72" t="e">
        <f>SUM(#REF!,G125,G126,G130,G132,G146,G151,G156,G161,G195)</f>
        <v>#REF!</v>
      </c>
      <c r="H249" s="72" t="e">
        <f>SUM(#REF!,H125,H126,H130,H132,H146,H151,H156,H161,H195)</f>
        <v>#REF!</v>
      </c>
      <c r="I249" s="72" t="e">
        <f>SUM(#REF!,I125,I126,I130,I132,I146,I151,I156,I161,I195)</f>
        <v>#REF!</v>
      </c>
      <c r="J249" s="72" t="e">
        <f>SUM(#REF!,J125,J126,J130,J132,J146,J151,J156,J161,J195)</f>
        <v>#REF!</v>
      </c>
      <c r="K249" s="72" t="e">
        <f>SUM(#REF!,K125,K126,K130,K132,K146,K151,K156,K161,K195)</f>
        <v>#REF!</v>
      </c>
      <c r="L249" s="72" t="e">
        <f>SUM(#REF!,L125,L126,L130,L132,L146,L151,L156,L161,L195)</f>
        <v>#REF!</v>
      </c>
      <c r="M249" s="72" t="e">
        <f>SUM(#REF!,M125,M126,M130,M132,M146,M151,M156,M161,M195)</f>
        <v>#REF!</v>
      </c>
      <c r="N249" s="18">
        <f>SUM(N151,N146,N130,N89,N195,N223,N62,N43,N20,N169,N98,N125:N127,N132,N154,N156,N161)</f>
        <v>1224</v>
      </c>
      <c r="O249" s="56" t="e">
        <f>SUM(O151,O146,O130,O89,O195,O223,O62,O43,O20,O169,O98,O125:O127,O132,O154,O156,O161)</f>
        <v>#DIV/0!</v>
      </c>
      <c r="P249" s="106">
        <v>960.8</v>
      </c>
      <c r="Q249" s="106">
        <f t="shared" si="57"/>
        <v>3972.8</v>
      </c>
      <c r="R249" s="106">
        <v>4933.6</v>
      </c>
      <c r="S249" s="106">
        <f>SUM(S195,S161,S156,S151,S146,S132,S102,S98,S89,S43,S136,S115,S116,S125,S126,S114,S130)</f>
        <v>0</v>
      </c>
      <c r="T249" s="137">
        <f t="shared" si="50"/>
        <v>0</v>
      </c>
    </row>
    <row r="250" spans="1:20" s="10" customFormat="1" ht="15.75">
      <c r="A250" s="40"/>
      <c r="B250" s="8">
        <v>226</v>
      </c>
      <c r="C250" s="53" t="s">
        <v>9</v>
      </c>
      <c r="D250" s="72" t="e">
        <f>SUM(#REF!,D90,D99,D128,D135,D157,D162,D196,D209)</f>
        <v>#REF!</v>
      </c>
      <c r="E250" s="72" t="e">
        <f>SUM(#REF!,E90,E99,E128,E135,E157,E162,E196,E209)</f>
        <v>#REF!</v>
      </c>
      <c r="F250" s="72" t="e">
        <f>SUM(#REF!,F90,F99,F128,F135,F157,F162,F196,F209)</f>
        <v>#REF!</v>
      </c>
      <c r="G250" s="72" t="e">
        <f>SUM(#REF!,G90,G99,G128,G135,G157,G162,G196,G209)</f>
        <v>#REF!</v>
      </c>
      <c r="H250" s="72" t="e">
        <f>SUM(#REF!,H90,H99,H128,H135,H157,H162,H196,H209)</f>
        <v>#REF!</v>
      </c>
      <c r="I250" s="72" t="e">
        <f>SUM(#REF!,I90,I99,I128,I135,I157,I162,I196,I209)</f>
        <v>#REF!</v>
      </c>
      <c r="J250" s="72" t="e">
        <f>SUM(#REF!,J90,J99,J128,J135,J157,J162,J196,J209)</f>
        <v>#REF!</v>
      </c>
      <c r="K250" s="72" t="e">
        <f>SUM(#REF!,K90,K99,K128,K135,K157,K162,K196,K209)</f>
        <v>#REF!</v>
      </c>
      <c r="L250" s="72" t="e">
        <f>SUM(#REF!,L90,L99,L128,L135,L157,L162,L196,L209)</f>
        <v>#REF!</v>
      </c>
      <c r="M250" s="72" t="e">
        <f>SUM(#REF!,M90,M99,M128,M135,M157,M162,M196,M209)</f>
        <v>#REF!</v>
      </c>
      <c r="N250" s="18">
        <f>SUM(N44,N90,N231,N224,N117,N96,N196,N75,N63,N21,N99,N176,N234,N170,N128,N131,N135,N147,N157,N162,N152,N209)</f>
        <v>155</v>
      </c>
      <c r="O250" s="56" t="e">
        <f>SUM(O44,O90,O231,O224,O117,O96,O196,O75,O63,O21,O99,O176,O234,O170,O128,O131,O135,O147,O157,O162,O152)</f>
        <v>#DIV/0!</v>
      </c>
      <c r="P250" s="106">
        <v>130</v>
      </c>
      <c r="Q250" s="106">
        <f t="shared" si="57"/>
        <v>-10</v>
      </c>
      <c r="R250" s="106">
        <v>120</v>
      </c>
      <c r="S250" s="106">
        <v>13.1</v>
      </c>
      <c r="T250" s="137">
        <f t="shared" si="50"/>
        <v>10.916666666666666</v>
      </c>
    </row>
    <row r="251" spans="1:20" s="10" customFormat="1" ht="15.75">
      <c r="A251" s="40"/>
      <c r="B251" s="8">
        <v>231</v>
      </c>
      <c r="C251" s="53" t="s">
        <v>10</v>
      </c>
      <c r="D251" s="53">
        <v>0</v>
      </c>
      <c r="E251" s="53">
        <v>0</v>
      </c>
      <c r="F251" s="53">
        <v>0</v>
      </c>
      <c r="G251" s="53">
        <v>0</v>
      </c>
      <c r="H251" s="53">
        <v>0</v>
      </c>
      <c r="I251" s="53">
        <v>0</v>
      </c>
      <c r="J251" s="53">
        <v>0</v>
      </c>
      <c r="K251" s="53">
        <v>0</v>
      </c>
      <c r="L251" s="53">
        <v>0</v>
      </c>
      <c r="M251" s="53">
        <v>0</v>
      </c>
      <c r="N251" s="18">
        <f>SUM(N73)</f>
        <v>0</v>
      </c>
      <c r="O251" s="56">
        <f>SUM(O73)</f>
        <v>0</v>
      </c>
      <c r="P251" s="106">
        <v>9.4</v>
      </c>
      <c r="Q251" s="106">
        <f t="shared" si="57"/>
        <v>0</v>
      </c>
      <c r="R251" s="106">
        <v>9.4</v>
      </c>
      <c r="S251" s="110">
        <v>0.6</v>
      </c>
      <c r="T251" s="137">
        <f t="shared" si="50"/>
        <v>6.382978723404255</v>
      </c>
    </row>
    <row r="252" spans="1:20" s="10" customFormat="1" ht="15.75" customHeight="1">
      <c r="A252" s="40"/>
      <c r="B252" s="8">
        <v>241</v>
      </c>
      <c r="C252" s="53" t="s">
        <v>69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18">
        <f>SUM(N108)</f>
        <v>0</v>
      </c>
      <c r="O252" s="56">
        <f>SUM(O108)</f>
        <v>0</v>
      </c>
      <c r="P252" s="106">
        <v>0</v>
      </c>
      <c r="Q252" s="106">
        <f t="shared" si="57"/>
        <v>0</v>
      </c>
      <c r="R252" s="106">
        <v>0</v>
      </c>
      <c r="S252" s="110">
        <v>0</v>
      </c>
      <c r="T252" s="137">
        <v>0</v>
      </c>
    </row>
    <row r="253" spans="1:20" s="10" customFormat="1" ht="19.5" customHeight="1">
      <c r="A253" s="40"/>
      <c r="B253" s="8">
        <v>251</v>
      </c>
      <c r="C253" s="53" t="s">
        <v>38</v>
      </c>
      <c r="D253" s="53">
        <f>SUM(D239)</f>
        <v>533</v>
      </c>
      <c r="E253" s="53">
        <f aca="true" t="shared" si="59" ref="E253:M253">SUM(E239)</f>
        <v>435</v>
      </c>
      <c r="F253" s="53">
        <f t="shared" si="59"/>
        <v>533</v>
      </c>
      <c r="G253" s="53">
        <f t="shared" si="59"/>
        <v>0</v>
      </c>
      <c r="H253" s="53">
        <f t="shared" si="59"/>
        <v>0</v>
      </c>
      <c r="I253" s="53">
        <f t="shared" si="59"/>
        <v>0</v>
      </c>
      <c r="J253" s="53">
        <f t="shared" si="59"/>
        <v>373</v>
      </c>
      <c r="K253" s="53">
        <f t="shared" si="59"/>
        <v>0</v>
      </c>
      <c r="L253" s="53">
        <f t="shared" si="59"/>
        <v>160</v>
      </c>
      <c r="M253" s="53">
        <f t="shared" si="59"/>
        <v>0</v>
      </c>
      <c r="N253" s="18">
        <f>SUM(N239)</f>
        <v>375</v>
      </c>
      <c r="O253" s="56">
        <f>SUM(O239)</f>
        <v>25.782978723404256</v>
      </c>
      <c r="P253" s="110">
        <f>SUM(,P66,P45,P119,P120,P137,P65,)</f>
        <v>785.3000000000001</v>
      </c>
      <c r="Q253" s="106">
        <f t="shared" si="57"/>
        <v>0</v>
      </c>
      <c r="R253" s="110">
        <f>SUM(,R66,R45,R119,R120,R137,R65,)</f>
        <v>785.3000000000001</v>
      </c>
      <c r="S253" s="110">
        <v>406.6</v>
      </c>
      <c r="T253" s="137">
        <f t="shared" si="50"/>
        <v>51.776391188080986</v>
      </c>
    </row>
    <row r="254" spans="1:20" s="10" customFormat="1" ht="18" customHeight="1" hidden="1">
      <c r="A254" s="40"/>
      <c r="B254" s="8">
        <v>263</v>
      </c>
      <c r="C254" s="53" t="s">
        <v>114</v>
      </c>
      <c r="D254" s="53">
        <v>0</v>
      </c>
      <c r="E254" s="53">
        <v>0</v>
      </c>
      <c r="F254" s="53">
        <v>0</v>
      </c>
      <c r="G254" s="53">
        <v>0</v>
      </c>
      <c r="H254" s="53">
        <v>0</v>
      </c>
      <c r="I254" s="53">
        <v>0</v>
      </c>
      <c r="J254" s="53">
        <v>0</v>
      </c>
      <c r="K254" s="53">
        <v>0</v>
      </c>
      <c r="L254" s="53">
        <v>0</v>
      </c>
      <c r="M254" s="53">
        <v>0</v>
      </c>
      <c r="N254" s="18">
        <f>SUM(N47,N66,N23)</f>
        <v>0</v>
      </c>
      <c r="O254" s="56">
        <f>SUM(O47,O66,O23)</f>
        <v>0</v>
      </c>
      <c r="P254" s="106">
        <f>SUM(P208)</f>
        <v>0</v>
      </c>
      <c r="Q254" s="106">
        <f t="shared" si="57"/>
        <v>0</v>
      </c>
      <c r="R254" s="106">
        <f>SUM(R208)</f>
        <v>0</v>
      </c>
      <c r="S254" s="106">
        <f>SUM(S208)</f>
        <v>0</v>
      </c>
      <c r="T254" s="137" t="e">
        <f t="shared" si="50"/>
        <v>#DIV/0!</v>
      </c>
    </row>
    <row r="255" spans="1:20" s="10" customFormat="1" ht="15.75">
      <c r="A255" s="40"/>
      <c r="B255" s="8">
        <v>290</v>
      </c>
      <c r="C255" s="53" t="s">
        <v>11</v>
      </c>
      <c r="D255" s="72" t="e">
        <f>SUM(#REF!,D163,D197,D225)</f>
        <v>#REF!</v>
      </c>
      <c r="E255" s="72" t="e">
        <f>SUM(#REF!,E163,E197,E225)</f>
        <v>#REF!</v>
      </c>
      <c r="F255" s="72" t="e">
        <f>SUM(#REF!,F163,F197,F225)</f>
        <v>#REF!</v>
      </c>
      <c r="G255" s="72" t="e">
        <f>SUM(#REF!,G163,G197,G225)</f>
        <v>#REF!</v>
      </c>
      <c r="H255" s="72" t="e">
        <f>SUM(#REF!,H163,H197,H225)</f>
        <v>#REF!</v>
      </c>
      <c r="I255" s="72" t="e">
        <f>SUM(#REF!,I163,I197,I225)</f>
        <v>#REF!</v>
      </c>
      <c r="J255" s="72" t="e">
        <f>SUM(#REF!,J163,J197,J225)</f>
        <v>#REF!</v>
      </c>
      <c r="K255" s="72" t="e">
        <f>SUM(#REF!,K163,K197,K225)</f>
        <v>#REF!</v>
      </c>
      <c r="L255" s="72" t="e">
        <f>SUM(#REF!,L163,L197,L225)</f>
        <v>#REF!</v>
      </c>
      <c r="M255" s="72" t="e">
        <f>SUM(#REF!,M163,M197,M225)</f>
        <v>#REF!</v>
      </c>
      <c r="N255" s="18">
        <f>SUM(N48,N74,N76,N177,N232,N225,N24,N197,N67,N235,N72,N163)</f>
        <v>108</v>
      </c>
      <c r="O255" s="56">
        <f>SUM(O48,O74,O76,O177,O232,O225,O24,O197,O67,O235,O72,O163)</f>
        <v>338.13342318059296</v>
      </c>
      <c r="P255" s="106">
        <f>SUM(P48,P74,P76,P177,P232,P225,P24,P197,P67,P235,P72,P163,P211,P10)</f>
        <v>84.4</v>
      </c>
      <c r="Q255" s="106">
        <f t="shared" si="57"/>
        <v>49</v>
      </c>
      <c r="R255" s="106">
        <f>SUM(R48,R74,R76,R177,R232,R225,R24,R197,R67,R235,R72,R163,R211,R10)</f>
        <v>133.4</v>
      </c>
      <c r="S255" s="110">
        <f>SUM(S48,S74,S76,S177,S232,S225,S24,S197,S67,S235,S72,S163,S211,S10)</f>
        <v>13.700000000000001</v>
      </c>
      <c r="T255" s="137">
        <f t="shared" si="50"/>
        <v>10.269865067466268</v>
      </c>
    </row>
    <row r="256" spans="1:20" s="10" customFormat="1" ht="15.75">
      <c r="A256" s="40"/>
      <c r="B256" s="8">
        <v>310</v>
      </c>
      <c r="C256" s="53" t="s">
        <v>13</v>
      </c>
      <c r="D256" s="72" t="e">
        <f>SUM(#REF!,D92,D137,D164,D199)</f>
        <v>#REF!</v>
      </c>
      <c r="E256" s="72" t="e">
        <f>SUM(#REF!,E92,E137,E164,E199)</f>
        <v>#REF!</v>
      </c>
      <c r="F256" s="72" t="e">
        <f>SUM(#REF!,F92,F137,F164,F199)</f>
        <v>#REF!</v>
      </c>
      <c r="G256" s="72" t="e">
        <f>SUM(#REF!,G92,G137,G164,G199)</f>
        <v>#REF!</v>
      </c>
      <c r="H256" s="72" t="e">
        <f>SUM(#REF!,H92,H137,H164,H199)</f>
        <v>#REF!</v>
      </c>
      <c r="I256" s="72" t="e">
        <f>SUM(#REF!,I92,I137,I164,I199)</f>
        <v>#REF!</v>
      </c>
      <c r="J256" s="72" t="e">
        <f>SUM(#REF!,J92,J137,J164,J199)</f>
        <v>#REF!</v>
      </c>
      <c r="K256" s="72" t="e">
        <f>SUM(#REF!,K92,K137,K164,K199)</f>
        <v>#REF!</v>
      </c>
      <c r="L256" s="72" t="e">
        <f>SUM(#REF!,L92,L137,L164,L199)</f>
        <v>#REF!</v>
      </c>
      <c r="M256" s="72" t="e">
        <f>SUM(#REF!,M92,M137,M164,M199)</f>
        <v>#REF!</v>
      </c>
      <c r="N256" s="18">
        <f>SUM(N50,N92,N148,N178,N227,N102,N199,N69,N26,N171,N137,N164,)</f>
        <v>1288</v>
      </c>
      <c r="O256" s="56" t="e">
        <f>SUM(O50,O92,O148,O178,O227,O102,O199,O69,O26,O171,O137,O164)</f>
        <v>#DIV/0!</v>
      </c>
      <c r="P256" s="110">
        <v>1273.9</v>
      </c>
      <c r="Q256" s="106">
        <f t="shared" si="57"/>
        <v>182.79999999999995</v>
      </c>
      <c r="R256" s="110">
        <v>1456.7</v>
      </c>
      <c r="S256" s="110">
        <f>SUM(S50,S92,S148,S178,S227,S199,S69,S26,S171,S164,S100,S104,S96,S134,S131)</f>
        <v>26</v>
      </c>
      <c r="T256" s="137">
        <f t="shared" si="50"/>
        <v>1.7848561817807373</v>
      </c>
    </row>
    <row r="257" spans="1:20" s="10" customFormat="1" ht="18.75" customHeight="1">
      <c r="A257" s="40"/>
      <c r="B257" s="8">
        <v>340</v>
      </c>
      <c r="C257" s="53" t="s">
        <v>14</v>
      </c>
      <c r="D257" s="72" t="e">
        <f>SUM(#REF!,D93,D138,D158,D165,D200)</f>
        <v>#REF!</v>
      </c>
      <c r="E257" s="72" t="e">
        <f>SUM(#REF!,E93,E138,E158,E165,E200)</f>
        <v>#REF!</v>
      </c>
      <c r="F257" s="72" t="e">
        <f>SUM(#REF!,F93,F138,F158,F165,F200)</f>
        <v>#REF!</v>
      </c>
      <c r="G257" s="72" t="e">
        <f>SUM(#REF!,G93,G138,G158,G165,G200)</f>
        <v>#REF!</v>
      </c>
      <c r="H257" s="72" t="e">
        <f>SUM(#REF!,H93,H138,H158,H165,H200)</f>
        <v>#REF!</v>
      </c>
      <c r="I257" s="72" t="e">
        <f>SUM(#REF!,I93,I138,I158,I165,I200)</f>
        <v>#REF!</v>
      </c>
      <c r="J257" s="72" t="e">
        <f>SUM(#REF!,J93,J138,J158,J165,J200)</f>
        <v>#REF!</v>
      </c>
      <c r="K257" s="72" t="e">
        <f>SUM(#REF!,K93,K138,K158,K165,K200)</f>
        <v>#REF!</v>
      </c>
      <c r="L257" s="72" t="e">
        <f>SUM(#REF!,L93,L138,L158,L165,L200)</f>
        <v>#REF!</v>
      </c>
      <c r="M257" s="72" t="e">
        <f>SUM(#REF!,M93,M138,M158,M165,M200)</f>
        <v>#REF!</v>
      </c>
      <c r="N257" s="18">
        <f>SUM(N51,N93,N149,N228,N179,N233,N103,N200,N70,N27,N236,N153,N155,N158,N165,N138)</f>
        <v>143</v>
      </c>
      <c r="O257" s="56" t="e">
        <f>SUM(O51,O93,O149,O228,O179,O233,O103,O200,O70,O27,O236,O153,O155,O158,O165)</f>
        <v>#DIV/0!</v>
      </c>
      <c r="P257" s="106">
        <v>266.8</v>
      </c>
      <c r="Q257" s="106">
        <f t="shared" si="57"/>
        <v>104.5</v>
      </c>
      <c r="R257" s="106">
        <v>371.3</v>
      </c>
      <c r="S257" s="106">
        <f>SUM(S51,S93,S149,S228,S179,S233,S200,S70,S27,S236,S153,S155,S158,S165,S138,S110,S105)</f>
        <v>49.2</v>
      </c>
      <c r="T257" s="137">
        <f t="shared" si="50"/>
        <v>13.250740640991113</v>
      </c>
    </row>
    <row r="258" spans="1:20" s="27" customFormat="1" ht="19.5" customHeight="1" thickBot="1">
      <c r="A258" s="41"/>
      <c r="B258" s="42"/>
      <c r="C258" s="43" t="s">
        <v>40</v>
      </c>
      <c r="D258" s="44" t="e">
        <f>SUM(D242:D257)</f>
        <v>#REF!</v>
      </c>
      <c r="E258" s="44" t="e">
        <f aca="true" t="shared" si="60" ref="E258:M258">SUM(E242:E257)</f>
        <v>#REF!</v>
      </c>
      <c r="F258" s="44" t="e">
        <f t="shared" si="60"/>
        <v>#REF!</v>
      </c>
      <c r="G258" s="44" t="e">
        <f t="shared" si="60"/>
        <v>#REF!</v>
      </c>
      <c r="H258" s="44" t="e">
        <f t="shared" si="60"/>
        <v>#REF!</v>
      </c>
      <c r="I258" s="44" t="e">
        <f t="shared" si="60"/>
        <v>#REF!</v>
      </c>
      <c r="J258" s="44" t="e">
        <f t="shared" si="60"/>
        <v>#REF!</v>
      </c>
      <c r="K258" s="44" t="e">
        <f t="shared" si="60"/>
        <v>#REF!</v>
      </c>
      <c r="L258" s="44" t="e">
        <f t="shared" si="60"/>
        <v>#REF!</v>
      </c>
      <c r="M258" s="44" t="e">
        <f t="shared" si="60"/>
        <v>#REF!</v>
      </c>
      <c r="N258" s="44">
        <f aca="true" t="shared" si="61" ref="N258:S258">SUM(N242:N257)</f>
        <v>10750</v>
      </c>
      <c r="O258" s="61" t="e">
        <f t="shared" si="61"/>
        <v>#DIV/0!</v>
      </c>
      <c r="P258" s="134">
        <f t="shared" si="61"/>
        <v>13210.299999999996</v>
      </c>
      <c r="Q258" s="134">
        <f>R258-P258</f>
        <v>6057.700000000008</v>
      </c>
      <c r="R258" s="134">
        <f>R242+R243+R244+R245+R246+R247+R249+R250+R251+R252+R253+R255+R256+R257</f>
        <v>19268.000000000004</v>
      </c>
      <c r="S258" s="135">
        <f t="shared" si="61"/>
        <v>5712.6</v>
      </c>
      <c r="T258" s="145">
        <f t="shared" si="50"/>
        <v>29.648121237284613</v>
      </c>
    </row>
    <row r="259" ht="12.75">
      <c r="R259" s="91"/>
    </row>
    <row r="260" spans="4:18" ht="12.75">
      <c r="D260" s="1">
        <v>6363</v>
      </c>
      <c r="R260" s="91"/>
    </row>
    <row r="261" ht="12.75">
      <c r="R261" s="91"/>
    </row>
    <row r="262" spans="3:20" ht="12.75" hidden="1">
      <c r="C262" s="1" t="s">
        <v>97</v>
      </c>
      <c r="G262" s="1">
        <v>856</v>
      </c>
      <c r="H262" s="1">
        <v>2409</v>
      </c>
      <c r="I262" s="1">
        <v>1759</v>
      </c>
      <c r="J262" s="1">
        <v>518</v>
      </c>
      <c r="K262" s="1">
        <v>194</v>
      </c>
      <c r="L262" s="1">
        <v>627</v>
      </c>
      <c r="O262" s="1">
        <f>SUM(P262:T262)</f>
        <v>9286</v>
      </c>
      <c r="P262" s="1">
        <v>895</v>
      </c>
      <c r="Q262" s="1">
        <v>3201</v>
      </c>
      <c r="R262" s="91">
        <v>1989</v>
      </c>
      <c r="T262" s="1">
        <v>3201</v>
      </c>
    </row>
    <row r="263" spans="7:20" ht="12.75" hidden="1">
      <c r="G263" s="67" t="e">
        <f aca="true" t="shared" si="62" ref="G263:L263">SUM(G262-G258)</f>
        <v>#REF!</v>
      </c>
      <c r="H263" s="67" t="e">
        <f t="shared" si="62"/>
        <v>#REF!</v>
      </c>
      <c r="I263" s="67" t="e">
        <f t="shared" si="62"/>
        <v>#REF!</v>
      </c>
      <c r="J263" s="67" t="e">
        <f t="shared" si="62"/>
        <v>#REF!</v>
      </c>
      <c r="K263" s="67" t="e">
        <f t="shared" si="62"/>
        <v>#REF!</v>
      </c>
      <c r="L263" s="67" t="e">
        <f t="shared" si="62"/>
        <v>#REF!</v>
      </c>
      <c r="P263" s="67">
        <f>SUM(P262-P258)</f>
        <v>-12315.299999999996</v>
      </c>
      <c r="Q263" s="67">
        <f>SUM(Q262-Q258)</f>
        <v>-2856.700000000008</v>
      </c>
      <c r="R263" s="92">
        <f>SUM(R262-R258)</f>
        <v>-17279.000000000004</v>
      </c>
      <c r="S263" s="67"/>
      <c r="T263" s="67">
        <f>SUM(T262-T258)</f>
        <v>3171.3518787627154</v>
      </c>
    </row>
    <row r="264" spans="3:18" ht="12.75" hidden="1">
      <c r="C264" s="1" t="s">
        <v>98</v>
      </c>
      <c r="P264" s="1">
        <v>42.65</v>
      </c>
      <c r="R264" s="91"/>
    </row>
    <row r="265" ht="12.75">
      <c r="R265" s="91"/>
    </row>
    <row r="266" ht="12.75">
      <c r="R266" s="91"/>
    </row>
    <row r="267" ht="12.75">
      <c r="R267" s="91"/>
    </row>
    <row r="268" ht="12.75">
      <c r="R268" s="91"/>
    </row>
    <row r="269" ht="12.75">
      <c r="R269" s="91"/>
    </row>
    <row r="270" ht="12.75">
      <c r="R270" s="91"/>
    </row>
    <row r="271" ht="12.75">
      <c r="R271" s="91"/>
    </row>
    <row r="272" ht="12.75">
      <c r="R272" s="91"/>
    </row>
    <row r="273" ht="12.75">
      <c r="R273" s="91"/>
    </row>
    <row r="274" ht="12.75">
      <c r="R274" s="91"/>
    </row>
    <row r="275" ht="12.75">
      <c r="R275" s="91"/>
    </row>
    <row r="276" ht="12.75">
      <c r="R276" s="91"/>
    </row>
    <row r="277" ht="12.75">
      <c r="R277" s="91"/>
    </row>
    <row r="278" ht="12.75">
      <c r="R278" s="91"/>
    </row>
    <row r="279" ht="12.75">
      <c r="R279" s="91"/>
    </row>
    <row r="280" ht="12.75">
      <c r="R280" s="91"/>
    </row>
    <row r="281" ht="12.75">
      <c r="R281" s="91"/>
    </row>
    <row r="282" ht="12.75">
      <c r="R282" s="91"/>
    </row>
    <row r="283" ht="12.75">
      <c r="R283" s="91"/>
    </row>
    <row r="284" ht="12.75">
      <c r="R284" s="91"/>
    </row>
    <row r="285" ht="12.75">
      <c r="R285" s="91"/>
    </row>
    <row r="286" ht="12.75">
      <c r="R286" s="91"/>
    </row>
    <row r="287" ht="12.75">
      <c r="R287" s="91"/>
    </row>
    <row r="288" ht="12.75">
      <c r="R288" s="91"/>
    </row>
    <row r="289" ht="12.75">
      <c r="R289" s="91"/>
    </row>
    <row r="290" ht="12.75">
      <c r="R290" s="91"/>
    </row>
    <row r="291" ht="12.75">
      <c r="R291" s="91"/>
    </row>
    <row r="292" ht="12.75">
      <c r="R292" s="91"/>
    </row>
    <row r="293" ht="12.75">
      <c r="R293" s="91"/>
    </row>
    <row r="294" ht="12.75">
      <c r="R294" s="91"/>
    </row>
    <row r="295" ht="12.75">
      <c r="R295" s="91"/>
    </row>
    <row r="296" ht="12.75">
      <c r="R296" s="91"/>
    </row>
    <row r="297" ht="12.75">
      <c r="R297" s="91"/>
    </row>
    <row r="298" ht="12.75">
      <c r="R298" s="91"/>
    </row>
    <row r="299" ht="12.75">
      <c r="R299" s="91"/>
    </row>
    <row r="300" ht="12.75">
      <c r="R300" s="91"/>
    </row>
    <row r="301" ht="12.75">
      <c r="R301" s="91"/>
    </row>
    <row r="302" ht="12.75">
      <c r="R302" s="91"/>
    </row>
    <row r="303" ht="12.75">
      <c r="R303" s="91"/>
    </row>
    <row r="304" ht="12.75">
      <c r="R304" s="91"/>
    </row>
    <row r="305" ht="12.75">
      <c r="R305" s="91"/>
    </row>
    <row r="306" ht="12.75">
      <c r="R306" s="91"/>
    </row>
    <row r="307" ht="12.75">
      <c r="R307" s="91"/>
    </row>
    <row r="308" ht="12.75">
      <c r="R308" s="91"/>
    </row>
    <row r="309" ht="12.75">
      <c r="R309" s="91"/>
    </row>
    <row r="310" ht="12.75">
      <c r="R310" s="91"/>
    </row>
    <row r="311" ht="12.75">
      <c r="R311" s="91"/>
    </row>
    <row r="312" ht="12.75">
      <c r="R312" s="91"/>
    </row>
    <row r="313" ht="12.75">
      <c r="R313" s="91"/>
    </row>
    <row r="314" ht="12.75">
      <c r="R314" s="91"/>
    </row>
    <row r="315" ht="12.75">
      <c r="R315" s="91"/>
    </row>
    <row r="316" ht="12.75">
      <c r="R316" s="91"/>
    </row>
    <row r="317" ht="12.75">
      <c r="R317" s="91"/>
    </row>
    <row r="318" ht="12.75">
      <c r="R318" s="91"/>
    </row>
    <row r="319" ht="12.75">
      <c r="R319" s="91"/>
    </row>
    <row r="320" ht="12.75">
      <c r="R320" s="91"/>
    </row>
    <row r="321" ht="12.75">
      <c r="R321" s="91"/>
    </row>
    <row r="322" ht="12.75">
      <c r="R322" s="91"/>
    </row>
    <row r="323" ht="12.75">
      <c r="R323" s="91"/>
    </row>
    <row r="324" ht="12.75">
      <c r="R324" s="91"/>
    </row>
    <row r="325" ht="12.75">
      <c r="R325" s="91"/>
    </row>
    <row r="326" ht="12.75">
      <c r="R326" s="91"/>
    </row>
    <row r="327" ht="12.75">
      <c r="R327" s="91"/>
    </row>
    <row r="328" ht="12.75">
      <c r="R328" s="91"/>
    </row>
    <row r="329" ht="12.75">
      <c r="R329" s="91"/>
    </row>
    <row r="330" ht="12.75">
      <c r="R330" s="91"/>
    </row>
    <row r="331" ht="12.75">
      <c r="R331" s="91"/>
    </row>
    <row r="332" ht="12.75">
      <c r="R332" s="91"/>
    </row>
    <row r="333" ht="12.75">
      <c r="R333" s="91"/>
    </row>
    <row r="334" ht="12.75">
      <c r="R334" s="91"/>
    </row>
    <row r="335" ht="12.75">
      <c r="R335" s="91"/>
    </row>
    <row r="336" ht="12.75">
      <c r="R336" s="91"/>
    </row>
    <row r="337" ht="12.75">
      <c r="R337" s="91"/>
    </row>
    <row r="338" ht="12.75">
      <c r="R338" s="91"/>
    </row>
  </sheetData>
  <sheetProtection/>
  <mergeCells count="26">
    <mergeCell ref="A240:C240"/>
    <mergeCell ref="A7:C7"/>
    <mergeCell ref="A78:C78"/>
    <mergeCell ref="A94:C94"/>
    <mergeCell ref="A167:C167"/>
    <mergeCell ref="A180:C180"/>
    <mergeCell ref="A213:C213"/>
    <mergeCell ref="A181:R181"/>
    <mergeCell ref="A95:C95"/>
    <mergeCell ref="A237:C237"/>
    <mergeCell ref="A229:C229"/>
    <mergeCell ref="A212:C212"/>
    <mergeCell ref="A207:C207"/>
    <mergeCell ref="A230:C230"/>
    <mergeCell ref="A206:C206"/>
    <mergeCell ref="A172:C172"/>
    <mergeCell ref="R1:T1"/>
    <mergeCell ref="A121:C121"/>
    <mergeCell ref="A106:C106"/>
    <mergeCell ref="A201:C201"/>
    <mergeCell ref="A205:C205"/>
    <mergeCell ref="A168:C168"/>
    <mergeCell ref="A173:C173"/>
    <mergeCell ref="A4:T4"/>
    <mergeCell ref="A101:B101"/>
    <mergeCell ref="A107:C107"/>
  </mergeCells>
  <printOptions/>
  <pageMargins left="0.984251968503937" right="0.3937007874015748" top="0.3937007874015748" bottom="0.3937007874015748" header="0.1968503937007874" footer="0.1968503937007874"/>
  <pageSetup fitToHeight="2" fitToWidth="1" horizontalDpi="600" verticalDpi="600" orientation="portrait" paperSize="9" scale="54" r:id="rId1"/>
  <rowBreaks count="1" manualBreakCount="1">
    <brk id="94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Елена</cp:lastModifiedBy>
  <cp:lastPrinted>2015-07-17T01:53:13Z</cp:lastPrinted>
  <dcterms:created xsi:type="dcterms:W3CDTF">2007-10-26T05:01:23Z</dcterms:created>
  <dcterms:modified xsi:type="dcterms:W3CDTF">2015-07-17T01:53:57Z</dcterms:modified>
  <cp:category/>
  <cp:version/>
  <cp:contentType/>
  <cp:contentStatus/>
</cp:coreProperties>
</file>