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'Лист1'!$A$1:$T$281</definedName>
  </definedNames>
  <calcPr fullCalcOnLoad="1" refMode="R1C1"/>
</workbook>
</file>

<file path=xl/sharedStrings.xml><?xml version="1.0" encoding="utf-8"?>
<sst xmlns="http://schemas.openxmlformats.org/spreadsheetml/2006/main" count="570" uniqueCount="173">
  <si>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</si>
  <si>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</si>
  <si>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</si>
  <si>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</si>
  <si>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</si>
  <si>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</si>
  <si>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</si>
  <si>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</si>
  <si>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</si>
  <si>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</si>
  <si>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</si>
  <si>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</si>
  <si>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</si>
  <si>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</si>
  <si>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</si>
  <si>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</si>
  <si>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</si>
  <si>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</si>
  <si>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</si>
  <si>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</si>
  <si>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</si>
  <si>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</si>
  <si>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</si>
  <si>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</si>
  <si>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</si>
  <si>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</si>
  <si>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</si>
  <si>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</si>
  <si>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</si>
  <si>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</si>
  <si>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</si>
  <si>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</si>
  <si>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</si>
  <si>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</si>
  <si>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</si>
  <si>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</si>
  <si>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</si>
  <si>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</si>
  <si>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</si>
  <si>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</si>
  <si>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</si>
  <si>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</si>
  <si>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</si>
  <si>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</si>
  <si>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</si>
  <si>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</si>
  <si>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</si>
  <si>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</si>
  <si>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</si>
  <si>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</si>
  <si>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</si>
  <si>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</si>
  <si>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</si>
  <si>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</si>
  <si>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</si>
  <si>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</si>
  <si>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</si>
  <si>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</si>
  <si>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</si>
  <si>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</si>
  <si>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</si>
  <si>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</si>
  <si>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</si>
  <si>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</si>
  <si>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</si>
  <si>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</si>
  <si>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</si>
  <si>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</si>
  <si>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</si>
  <si>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</si>
  <si>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</si>
  <si>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</si>
  <si>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</si>
  <si>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</si>
  <si>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</si>
  <si>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</si>
  <si>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</si>
  <si>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</si>
  <si>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</si>
  <si>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</si>
  <si>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</si>
  <si>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</si>
  <si>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</si>
  <si>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</si>
  <si>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</si>
  <si>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</si>
  <si>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</si>
  <si>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</si>
  <si>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</si>
  <si>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</si>
  <si>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</si>
  <si>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</si>
  <si>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</si>
  <si>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</si>
  <si>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</si>
  <si>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ВУС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</si>
  <si>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</si>
  <si>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</si>
  <si>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</si>
  <si>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</si>
  <si>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</si>
  <si>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</si>
  <si>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</si>
  <si>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</si>
  <si>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</si>
  <si>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</si>
  <si>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</si>
  <si>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</si>
  <si>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</si>
  <si>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</si>
  <si>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</si>
  <si>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</si>
  <si>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</si>
  <si>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</si>
  <si>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</si>
  <si>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</si>
  <si>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</si>
  <si>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</si>
  <si>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</si>
  <si>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</si>
  <si>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</si>
  <si>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</si>
  <si>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</si>
  <si>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</si>
  <si>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</si>
  <si>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</si>
  <si>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</si>
  <si>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</si>
  <si>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</si>
  <si>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"Программа комплекс. развития систем комунальной инфр.</t>
  </si>
  <si>
    <t>10.01</t>
  </si>
  <si>
    <t>263</t>
  </si>
  <si>
    <t>ДЦП "Чистая вода"</t>
  </si>
  <si>
    <t>уличное освещение ("Повышение эффект. бюдж. расх.")</t>
  </si>
  <si>
    <t>%
исполнения</t>
  </si>
  <si>
    <t>программа энергосбережения и повышения энергетической эффективности</t>
  </si>
  <si>
    <t>тыс.руб</t>
  </si>
  <si>
    <t>13.01</t>
  </si>
  <si>
    <t>13.00</t>
  </si>
  <si>
    <t>ОБСЛУЖИВАНИЕ ГОСУАРСТВЕННОГО И МУНИЦИПАЛЬНОГО ДОЛГА</t>
  </si>
  <si>
    <t>08.04</t>
  </si>
  <si>
    <t>итого по разделу 13</t>
  </si>
  <si>
    <t>итого 0804</t>
  </si>
  <si>
    <t>итого 0801</t>
  </si>
  <si>
    <t>муниципальных служащих</t>
  </si>
  <si>
    <t>иные</t>
  </si>
  <si>
    <t>перечисления другим бюджетам бюджетной системы РФ (ксп)</t>
  </si>
  <si>
    <t>увиличение стоимости материальных запасов</t>
  </si>
  <si>
    <t>дорожный фонд</t>
  </si>
  <si>
    <t>Мероприятия в области коммунального хозяйства</t>
  </si>
  <si>
    <t>основной персонал</t>
  </si>
  <si>
    <t>иной</t>
  </si>
  <si>
    <t>прочие услуги</t>
  </si>
  <si>
    <t>01 04</t>
  </si>
  <si>
    <t>Народные инициативы(двигатель: ОБ-128; МБ-6,35)</t>
  </si>
  <si>
    <t>Подпрограмма" Модернизация обьектов коммунальной инфраструктуры" ( ремонт теплотрассы) ОБ-3500,0; МБ-71,5)</t>
  </si>
  <si>
    <t>Подпрограмма "Чистая вода"(разработка схемы водоснаб.водоотвед.)</t>
  </si>
  <si>
    <t>Программа "100 модел. Домов" ОБ-1000; МБ-500,0-народные инициативы</t>
  </si>
  <si>
    <t>РАСЧЁТ ПО ФУНКЦИОНАЛЬНОЙ СТРУКТУРЕ РАСХОДОВ
БЮДЖЕТА БЕРЕЗНЯКОВСКОГО СЕЛЬСКОГО  ПОСЕЛЕНИЯ ЗА 9 месяцев 2014 ГОДА</t>
  </si>
  <si>
    <t>Уточнённый план 
на 01.10.2014 года</t>
  </si>
  <si>
    <t>План 
за 2014 год</t>
  </si>
  <si>
    <t>Исполнение
за 9 месяцев 2014 года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</si>
  <si>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</si>
  <si>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</si>
  <si>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</si>
  <si>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</si>
  <si>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</si>
  <si>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</si>
  <si>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</si>
  <si>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</si>
  <si>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</si>
  <si>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</si>
  <si>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Справочная №1 к Постановлению Березняковского СП
«Отчет об исполнении бюджета   Березняковского 
сельского поселенияна за 9 месяцев 2014 года»
от "  21  "   ноября 2014 года №  192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</si>
</sst>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8" fillId="33" borderId="12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/>
    </xf>
    <xf numFmtId="164" fontId="5" fillId="33" borderId="11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164" fontId="4" fillId="33" borderId="12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6" fillId="34" borderId="12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vertical="center"/>
    </xf>
    <xf numFmtId="164" fontId="7" fillId="34" borderId="12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vertical="center"/>
    </xf>
    <xf numFmtId="164" fontId="5" fillId="34" borderId="1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4" fillId="34" borderId="16" xfId="0" applyNumberFormat="1" applyFont="1" applyFill="1" applyBorder="1" applyAlignment="1">
      <alignment vertical="center" wrapText="1"/>
    </xf>
    <xf numFmtId="164" fontId="4" fillId="34" borderId="10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>
      <alignment vertical="center"/>
    </xf>
    <xf numFmtId="164" fontId="9" fillId="34" borderId="10" xfId="0" applyNumberFormat="1" applyFont="1" applyFill="1" applyBorder="1" applyAlignment="1">
      <alignment vertical="center"/>
    </xf>
    <xf numFmtId="164" fontId="9" fillId="34" borderId="12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164" fontId="1" fillId="33" borderId="10" xfId="0" applyNumberFormat="1" applyFont="1" applyFill="1" applyBorder="1" applyAlignment="1">
      <alignment vertical="center"/>
    </xf>
    <xf numFmtId="164" fontId="1" fillId="34" borderId="12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34" borderId="11" xfId="0" applyNumberFormat="1" applyFont="1" applyFill="1" applyBorder="1" applyAlignment="1">
      <alignment vertical="center"/>
    </xf>
    <xf numFmtId="164" fontId="8" fillId="34" borderId="12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8" fillId="34" borderId="17" xfId="0" applyNumberFormat="1" applyFont="1" applyFill="1" applyBorder="1" applyAlignment="1">
      <alignment vertical="center"/>
    </xf>
    <xf numFmtId="164" fontId="8" fillId="34" borderId="18" xfId="0" applyNumberFormat="1" applyFont="1" applyFill="1" applyBorder="1" applyAlignment="1">
      <alignment vertical="center"/>
    </xf>
    <xf numFmtId="164" fontId="8" fillId="33" borderId="18" xfId="0" applyNumberFormat="1" applyFont="1" applyFill="1" applyBorder="1" applyAlignment="1">
      <alignment vertical="center"/>
    </xf>
    <xf numFmtId="164" fontId="8" fillId="34" borderId="19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vertical="center"/>
    </xf>
    <xf numFmtId="164" fontId="1" fillId="35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1" fontId="1" fillId="0" borderId="20" xfId="0" applyNumberFormat="1" applyFont="1" applyBorder="1" applyAlignment="1">
      <alignment horizontal="center" vertical="center" wrapText="1"/>
    </xf>
    <xf numFmtId="1" fontId="4" fillId="34" borderId="21" xfId="0" applyNumberFormat="1" applyFont="1" applyFill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8" fillId="33" borderId="21" xfId="0" applyNumberFormat="1" applyFont="1" applyFill="1" applyBorder="1" applyAlignment="1">
      <alignment vertical="center"/>
    </xf>
    <xf numFmtId="1" fontId="5" fillId="34" borderId="21" xfId="0" applyNumberFormat="1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vertical="center"/>
    </xf>
    <xf numFmtId="1" fontId="8" fillId="35" borderId="21" xfId="0" applyNumberFormat="1" applyFont="1" applyFill="1" applyBorder="1" applyAlignment="1">
      <alignment vertical="center"/>
    </xf>
    <xf numFmtId="1" fontId="8" fillId="34" borderId="21" xfId="0" applyNumberFormat="1" applyFont="1" applyFill="1" applyBorder="1" applyAlignment="1">
      <alignment vertical="center"/>
    </xf>
    <xf numFmtId="1" fontId="8" fillId="34" borderId="22" xfId="0" applyNumberFormat="1" applyFont="1" applyFill="1" applyBorder="1" applyAlignment="1">
      <alignment vertical="center"/>
    </xf>
    <xf numFmtId="164" fontId="8" fillId="33" borderId="23" xfId="0" applyNumberFormat="1" applyFont="1" applyFill="1" applyBorder="1" applyAlignment="1">
      <alignment horizontal="left" vertical="center"/>
    </xf>
    <xf numFmtId="164" fontId="8" fillId="33" borderId="16" xfId="0" applyNumberFormat="1" applyFont="1" applyFill="1" applyBorder="1" applyAlignment="1">
      <alignment horizontal="left" vertical="center"/>
    </xf>
    <xf numFmtId="164" fontId="8" fillId="33" borderId="12" xfId="0" applyNumberFormat="1" applyFont="1" applyFill="1" applyBorder="1" applyAlignment="1">
      <alignment horizontal="left" vertical="center"/>
    </xf>
    <xf numFmtId="164" fontId="4" fillId="34" borderId="23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4" fillId="34" borderId="1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4" fillId="34" borderId="23" xfId="0" applyNumberFormat="1" applyFont="1" applyFill="1" applyBorder="1" applyAlignment="1">
      <alignment vertical="center" wrapText="1"/>
    </xf>
    <xf numFmtId="164" fontId="4" fillId="34" borderId="16" xfId="0" applyNumberFormat="1" applyFont="1" applyFill="1" applyBorder="1" applyAlignment="1">
      <alignment vertical="center" wrapText="1"/>
    </xf>
    <xf numFmtId="164" fontId="4" fillId="34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4" fillId="34" borderId="23" xfId="0" applyNumberFormat="1" applyFont="1" applyFill="1" applyBorder="1" applyAlignment="1">
      <alignment horizontal="left" vertical="center" wrapText="1"/>
    </xf>
    <xf numFmtId="164" fontId="4" fillId="34" borderId="16" xfId="0" applyNumberFormat="1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1"/>
  <sheetViews>
    <sheetView tabSelected="1" zoomScalePageLayoutView="0" workbookViewId="0" topLeftCell="A220">
      <selection activeCell="Q29" sqref="Q29"/>
    </sheetView>
  </sheetViews>
  <sheetFormatPr defaultColWidth="9.00390625" defaultRowHeight="12.75"/>
  <cols>
    <col min="1" max="1" width="8.125" style="1" customWidth="1"/>
    <col min="2" max="2" width="7.25390625" style="104" customWidth="1"/>
    <col min="3" max="3" width="64.7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5.875" style="1" customWidth="1"/>
    <col min="17" max="17" width="14.375" style="1" customWidth="1"/>
    <col min="18" max="18" width="14.875" style="1" customWidth="1"/>
    <col min="19" max="19" width="14.625" style="1" customWidth="1"/>
    <col min="20" max="20" width="14.00390625" style="121" customWidth="1"/>
    <col min="21" max="16384" width="9.125" style="1" customWidth="1"/>
  </cols>
  <sheetData>
    <row r="1" spans="3:20" ht="84" customHeight="1">
      <c r="C1" s="145" t="s">
        <v>172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ht="12.75" customHeight="1"/>
    <row r="3" ht="3" customHeight="1"/>
    <row r="4" spans="1:20" ht="40.5" customHeight="1">
      <c r="A4" s="139" t="s">
        <v>158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6" customHeight="1">
      <c r="A5" s="36"/>
      <c r="B5" s="10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05"/>
    </row>
    <row r="6" spans="18:20" ht="12" customHeight="1" thickBot="1">
      <c r="R6" s="25"/>
      <c r="S6" s="25"/>
      <c r="T6" s="122" t="s">
        <v>136</v>
      </c>
    </row>
    <row r="7" spans="1:20" ht="53.25" customHeight="1">
      <c r="A7" s="146" t="s">
        <v>60</v>
      </c>
      <c r="B7" s="147"/>
      <c r="C7" s="148"/>
      <c r="D7" s="30" t="s">
        <v>103</v>
      </c>
      <c r="E7" s="30" t="s">
        <v>104</v>
      </c>
      <c r="F7" s="30" t="s">
        <v>105</v>
      </c>
      <c r="G7" s="29" t="s">
        <v>94</v>
      </c>
      <c r="H7" s="30" t="s">
        <v>106</v>
      </c>
      <c r="I7" s="30" t="s">
        <v>109</v>
      </c>
      <c r="J7" s="30" t="s">
        <v>107</v>
      </c>
      <c r="K7" s="29" t="s">
        <v>95</v>
      </c>
      <c r="L7" s="30" t="s">
        <v>110</v>
      </c>
      <c r="M7" s="30" t="s">
        <v>108</v>
      </c>
      <c r="N7" s="30" t="s">
        <v>96</v>
      </c>
      <c r="O7" s="31" t="s">
        <v>111</v>
      </c>
      <c r="P7" s="30" t="s">
        <v>160</v>
      </c>
      <c r="Q7" s="30" t="s">
        <v>112</v>
      </c>
      <c r="R7" s="30" t="s">
        <v>159</v>
      </c>
      <c r="S7" s="32" t="s">
        <v>161</v>
      </c>
      <c r="T7" s="123" t="s">
        <v>134</v>
      </c>
    </row>
    <row r="8" spans="1:20" s="2" customFormat="1" ht="17.25" customHeight="1">
      <c r="A8" s="11" t="s">
        <v>21</v>
      </c>
      <c r="B8" s="10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"/>
      <c r="P8" s="15"/>
      <c r="Q8" s="15"/>
      <c r="R8" s="15"/>
      <c r="S8" s="33"/>
      <c r="T8" s="124"/>
    </row>
    <row r="9" spans="1:20" s="2" customFormat="1" ht="15.75" hidden="1">
      <c r="A9" s="12" t="s">
        <v>0</v>
      </c>
      <c r="B9" s="107">
        <v>210</v>
      </c>
      <c r="C9" s="21" t="s">
        <v>30</v>
      </c>
      <c r="D9" s="8">
        <f aca="true" t="shared" si="0" ref="D9:M9">SUM(D10:D12)</f>
        <v>4197</v>
      </c>
      <c r="E9" s="8">
        <f t="shared" si="0"/>
        <v>2893</v>
      </c>
      <c r="F9" s="8">
        <f t="shared" si="0"/>
        <v>3892</v>
      </c>
      <c r="G9" s="8">
        <f t="shared" si="0"/>
        <v>11</v>
      </c>
      <c r="H9" s="8">
        <f t="shared" si="0"/>
        <v>2122</v>
      </c>
      <c r="I9" s="8">
        <f t="shared" si="0"/>
        <v>1759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>SUM(N10:N12)</f>
        <v>5580</v>
      </c>
      <c r="O9" s="7">
        <f>SUM(O10:O12)</f>
        <v>16236.818443065991</v>
      </c>
      <c r="P9" s="8">
        <v>5981</v>
      </c>
      <c r="Q9" s="8">
        <f>SUM(Q10:Q12)</f>
        <v>-70.19999999999999</v>
      </c>
      <c r="R9" s="8">
        <f>SUM(R10:R12)</f>
        <v>5577.799999999999</v>
      </c>
      <c r="S9" s="26">
        <f>SUM(S10:S12)</f>
        <v>4704.400000000001</v>
      </c>
      <c r="T9" s="125">
        <f>SUM(S9/R9*100)</f>
        <v>84.34149664742374</v>
      </c>
    </row>
    <row r="10" spans="1:20" s="3" customFormat="1" ht="15.75" hidden="1">
      <c r="A10" s="13" t="s">
        <v>0</v>
      </c>
      <c r="B10" s="108">
        <v>211</v>
      </c>
      <c r="C10" s="20" t="s">
        <v>1</v>
      </c>
      <c r="D10" s="6">
        <f>SUM(D29,D34,D51,D76)</f>
        <v>2850</v>
      </c>
      <c r="E10" s="6">
        <f>SUM(E29,E34,E51,E76)</f>
        <v>2404</v>
      </c>
      <c r="F10" s="6">
        <f>SUM(G10:L10)</f>
        <v>3127</v>
      </c>
      <c r="G10" s="6">
        <f aca="true" t="shared" si="1" ref="G10:O10">SUM(G29,G34,G51,G76)</f>
        <v>0</v>
      </c>
      <c r="H10" s="6">
        <f t="shared" si="1"/>
        <v>1611</v>
      </c>
      <c r="I10" s="6">
        <f t="shared" si="1"/>
        <v>1516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4109</v>
      </c>
      <c r="O10" s="23">
        <f t="shared" si="1"/>
        <v>12391.605569825817</v>
      </c>
      <c r="P10" s="6">
        <v>4608</v>
      </c>
      <c r="Q10" s="6">
        <f>SUM(Q29,Q34,Q51,Q76)</f>
        <v>42.900000000000205</v>
      </c>
      <c r="R10" s="6">
        <f>SUM(R29,R34,R51,R76)</f>
        <v>4258.9</v>
      </c>
      <c r="S10" s="27">
        <f>SUM(S29,S34,S51,S76)</f>
        <v>3636.7000000000003</v>
      </c>
      <c r="T10" s="126">
        <f>SUM(S10/R10*100)</f>
        <v>85.39059381530444</v>
      </c>
    </row>
    <row r="11" spans="1:20" s="3" customFormat="1" ht="15.75" hidden="1">
      <c r="A11" s="13" t="s">
        <v>0</v>
      </c>
      <c r="B11" s="108">
        <v>212</v>
      </c>
      <c r="C11" s="20" t="s">
        <v>2</v>
      </c>
      <c r="D11" s="6">
        <f>SUM(D35,D54,D77)</f>
        <v>63</v>
      </c>
      <c r="E11" s="6">
        <f>SUM(E35,E54,E77)</f>
        <v>11</v>
      </c>
      <c r="F11" s="6">
        <f aca="true" t="shared" si="2" ref="F11:F30">SUM(G11:L11)</f>
        <v>11</v>
      </c>
      <c r="G11" s="6">
        <f aca="true" t="shared" si="3" ref="G11:M11">SUM(G35,G54,G77)</f>
        <v>11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6">
        <f t="shared" si="3"/>
        <v>0</v>
      </c>
      <c r="M11" s="6">
        <f t="shared" si="3"/>
        <v>0</v>
      </c>
      <c r="N11" s="6">
        <f>SUM(N54,N35,N77)</f>
        <v>65</v>
      </c>
      <c r="O11" s="23">
        <f>SUM(O54,O35,O77)</f>
        <v>17</v>
      </c>
      <c r="P11" s="6">
        <v>16</v>
      </c>
      <c r="Q11" s="6">
        <f>SUM(Q54,Q35,Q77)</f>
        <v>0</v>
      </c>
      <c r="R11" s="6">
        <f>SUM(R54,R35,R77)</f>
        <v>1</v>
      </c>
      <c r="S11" s="27">
        <f>SUM(S54,S35,S77)</f>
        <v>0</v>
      </c>
      <c r="T11" s="126">
        <f aca="true" t="shared" si="4" ref="T11:T79">SUM(S11/R11*100)</f>
        <v>0</v>
      </c>
    </row>
    <row r="12" spans="1:20" s="3" customFormat="1" ht="15.75" hidden="1">
      <c r="A12" s="13" t="s">
        <v>0</v>
      </c>
      <c r="B12" s="108">
        <v>213</v>
      </c>
      <c r="C12" s="20" t="s">
        <v>3</v>
      </c>
      <c r="D12" s="6">
        <f>SUM(D30,D36,D55,D78)</f>
        <v>1284</v>
      </c>
      <c r="E12" s="6">
        <f>SUM(E30,E36,E55,E78)</f>
        <v>478</v>
      </c>
      <c r="F12" s="6">
        <f t="shared" si="2"/>
        <v>754</v>
      </c>
      <c r="G12" s="6">
        <f aca="true" t="shared" si="5" ref="G12:O12">SUM(G30,G36,G55,G78)</f>
        <v>0</v>
      </c>
      <c r="H12" s="6">
        <f t="shared" si="5"/>
        <v>511</v>
      </c>
      <c r="I12" s="6">
        <f t="shared" si="5"/>
        <v>243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1406</v>
      </c>
      <c r="O12" s="23">
        <f t="shared" si="5"/>
        <v>3927.2128732401734</v>
      </c>
      <c r="P12" s="6">
        <v>1357</v>
      </c>
      <c r="Q12" s="6">
        <f>SUM(Q30,Q36,Q55,Q78)</f>
        <v>-14.099999999999966</v>
      </c>
      <c r="R12" s="6">
        <f>SUM(R30,R36,R55,R78)</f>
        <v>1317.9</v>
      </c>
      <c r="S12" s="27">
        <f>SUM(S30,S36,S55,S78)</f>
        <v>1067.7</v>
      </c>
      <c r="T12" s="126">
        <f t="shared" si="4"/>
        <v>81.01525153653539</v>
      </c>
    </row>
    <row r="13" spans="1:20" s="2" customFormat="1" ht="15.75" hidden="1">
      <c r="A13" s="12" t="s">
        <v>0</v>
      </c>
      <c r="B13" s="107">
        <v>220</v>
      </c>
      <c r="C13" s="21" t="s">
        <v>4</v>
      </c>
      <c r="D13" s="8">
        <f aca="true" t="shared" si="6" ref="D13:M13">SUM(D14:D19)</f>
        <v>277</v>
      </c>
      <c r="E13" s="8">
        <f t="shared" si="6"/>
        <v>168</v>
      </c>
      <c r="F13" s="8">
        <f t="shared" si="6"/>
        <v>190</v>
      </c>
      <c r="G13" s="8">
        <f t="shared" si="6"/>
        <v>190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aca="true" t="shared" si="7" ref="N13:S13">SUM(N14:N19)</f>
        <v>376</v>
      </c>
      <c r="O13" s="7" t="e">
        <f t="shared" si="7"/>
        <v>#DIV/0!</v>
      </c>
      <c r="P13" s="8">
        <v>1330</v>
      </c>
      <c r="Q13" s="8">
        <f t="shared" si="7"/>
        <v>0</v>
      </c>
      <c r="R13" s="8">
        <f t="shared" si="7"/>
        <v>1348.5</v>
      </c>
      <c r="S13" s="26">
        <f t="shared" si="7"/>
        <v>707</v>
      </c>
      <c r="T13" s="125">
        <f t="shared" si="4"/>
        <v>52.428624397478686</v>
      </c>
    </row>
    <row r="14" spans="1:20" s="3" customFormat="1" ht="15.75" hidden="1">
      <c r="A14" s="13" t="s">
        <v>0</v>
      </c>
      <c r="B14" s="108">
        <v>221</v>
      </c>
      <c r="C14" s="20" t="s">
        <v>5</v>
      </c>
      <c r="D14" s="6">
        <f>SUM(D59)</f>
        <v>31</v>
      </c>
      <c r="E14" s="6">
        <f aca="true" t="shared" si="8" ref="E14:M14">SUM(E59)</f>
        <v>20</v>
      </c>
      <c r="F14" s="6">
        <f t="shared" si="2"/>
        <v>27</v>
      </c>
      <c r="G14" s="6">
        <f t="shared" si="8"/>
        <v>27</v>
      </c>
      <c r="H14" s="6">
        <f t="shared" si="8"/>
        <v>0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 t="shared" si="8"/>
        <v>0</v>
      </c>
      <c r="M14" s="6">
        <f t="shared" si="8"/>
        <v>0</v>
      </c>
      <c r="N14" s="6">
        <f aca="true" t="shared" si="9" ref="N14:S16">SUM(N59,N37,N80)</f>
        <v>46</v>
      </c>
      <c r="O14" s="23">
        <f t="shared" si="9"/>
        <v>153.4777777777778</v>
      </c>
      <c r="P14" s="27">
        <f t="shared" si="9"/>
        <v>45</v>
      </c>
      <c r="Q14" s="27">
        <f t="shared" si="9"/>
        <v>0</v>
      </c>
      <c r="R14" s="27">
        <f t="shared" si="9"/>
        <v>45</v>
      </c>
      <c r="S14" s="27">
        <f t="shared" si="9"/>
        <v>19.7</v>
      </c>
      <c r="T14" s="126">
        <f t="shared" si="4"/>
        <v>43.77777777777778</v>
      </c>
    </row>
    <row r="15" spans="1:20" s="3" customFormat="1" ht="15.75" hidden="1">
      <c r="A15" s="13" t="s">
        <v>0</v>
      </c>
      <c r="B15" s="108">
        <v>222</v>
      </c>
      <c r="C15" s="20" t="s">
        <v>6</v>
      </c>
      <c r="D15" s="6">
        <f>SUM(D38,D60,D81)</f>
        <v>9</v>
      </c>
      <c r="E15" s="6">
        <f>SUM(E38,E60,E81)</f>
        <v>2</v>
      </c>
      <c r="F15" s="6">
        <f t="shared" si="2"/>
        <v>3</v>
      </c>
      <c r="G15" s="6">
        <f aca="true" t="shared" si="10" ref="G15:M16">SUM(G38,G60,G81)</f>
        <v>3</v>
      </c>
      <c r="H15" s="6">
        <f t="shared" si="10"/>
        <v>0</v>
      </c>
      <c r="I15" s="6">
        <f t="shared" si="10"/>
        <v>0</v>
      </c>
      <c r="J15" s="6">
        <f t="shared" si="10"/>
        <v>0</v>
      </c>
      <c r="K15" s="6">
        <f t="shared" si="10"/>
        <v>0</v>
      </c>
      <c r="L15" s="6">
        <f t="shared" si="10"/>
        <v>0</v>
      </c>
      <c r="M15" s="6">
        <f t="shared" si="10"/>
        <v>0</v>
      </c>
      <c r="N15" s="6">
        <f t="shared" si="9"/>
        <v>9</v>
      </c>
      <c r="O15" s="23">
        <f t="shared" si="9"/>
        <v>12</v>
      </c>
      <c r="P15" s="27">
        <f t="shared" si="9"/>
        <v>10</v>
      </c>
      <c r="Q15" s="27">
        <f t="shared" si="9"/>
        <v>0</v>
      </c>
      <c r="R15" s="27">
        <f t="shared" si="9"/>
        <v>2</v>
      </c>
      <c r="S15" s="27">
        <f t="shared" si="9"/>
        <v>0</v>
      </c>
      <c r="T15" s="126">
        <f t="shared" si="4"/>
        <v>0</v>
      </c>
    </row>
    <row r="16" spans="1:20" s="3" customFormat="1" ht="15.75" hidden="1">
      <c r="A16" s="13" t="s">
        <v>0</v>
      </c>
      <c r="B16" s="108">
        <v>223</v>
      </c>
      <c r="C16" s="20" t="s">
        <v>7</v>
      </c>
      <c r="D16" s="6">
        <f>SUM(D39,D61,D82)</f>
        <v>132</v>
      </c>
      <c r="E16" s="6">
        <f>SUM(E39,E61,E82)</f>
        <v>84</v>
      </c>
      <c r="F16" s="6">
        <f t="shared" si="2"/>
        <v>84</v>
      </c>
      <c r="G16" s="6">
        <f t="shared" si="10"/>
        <v>84</v>
      </c>
      <c r="H16" s="6">
        <f t="shared" si="10"/>
        <v>0</v>
      </c>
      <c r="I16" s="6">
        <f t="shared" si="10"/>
        <v>0</v>
      </c>
      <c r="J16" s="6">
        <f t="shared" si="10"/>
        <v>0</v>
      </c>
      <c r="K16" s="6">
        <f t="shared" si="10"/>
        <v>0</v>
      </c>
      <c r="L16" s="6">
        <f t="shared" si="10"/>
        <v>0</v>
      </c>
      <c r="M16" s="6">
        <f t="shared" si="10"/>
        <v>0</v>
      </c>
      <c r="N16" s="6">
        <f t="shared" si="9"/>
        <v>238</v>
      </c>
      <c r="O16" s="23">
        <f t="shared" si="9"/>
        <v>2213.4829030407345</v>
      </c>
      <c r="P16" s="27">
        <f t="shared" si="9"/>
        <v>870</v>
      </c>
      <c r="Q16" s="27">
        <f t="shared" si="9"/>
        <v>0</v>
      </c>
      <c r="R16" s="27">
        <f t="shared" si="9"/>
        <v>871.5</v>
      </c>
      <c r="S16" s="27">
        <f t="shared" si="9"/>
        <v>423.4</v>
      </c>
      <c r="T16" s="126">
        <f t="shared" si="4"/>
        <v>48.582903040734365</v>
      </c>
    </row>
    <row r="17" spans="1:20" s="3" customFormat="1" ht="15.75" hidden="1">
      <c r="A17" s="13" t="s">
        <v>0</v>
      </c>
      <c r="B17" s="108">
        <v>224</v>
      </c>
      <c r="C17" s="20" t="s">
        <v>8</v>
      </c>
      <c r="D17" s="6">
        <v>0</v>
      </c>
      <c r="E17" s="6">
        <v>0</v>
      </c>
      <c r="F17" s="6">
        <f t="shared" si="2"/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aca="true" t="shared" si="11" ref="N17:S17">SUM(N63,N40,N83)</f>
        <v>0</v>
      </c>
      <c r="O17" s="23">
        <f t="shared" si="11"/>
        <v>0</v>
      </c>
      <c r="P17" s="6">
        <f t="shared" si="11"/>
        <v>0</v>
      </c>
      <c r="Q17" s="6">
        <f t="shared" si="11"/>
        <v>0</v>
      </c>
      <c r="R17" s="6">
        <f t="shared" si="11"/>
        <v>0</v>
      </c>
      <c r="S17" s="27">
        <f t="shared" si="11"/>
        <v>0</v>
      </c>
      <c r="T17" s="126">
        <v>0</v>
      </c>
    </row>
    <row r="18" spans="1:20" s="3" customFormat="1" ht="15.75" hidden="1">
      <c r="A18" s="13" t="s">
        <v>0</v>
      </c>
      <c r="B18" s="108">
        <v>225</v>
      </c>
      <c r="C18" s="20" t="s">
        <v>9</v>
      </c>
      <c r="D18" s="6">
        <f>SUM(D37,D41,D64,D84)</f>
        <v>22</v>
      </c>
      <c r="E18" s="6">
        <f>SUM(E37,E41,E64,E84)</f>
        <v>5</v>
      </c>
      <c r="F18" s="6">
        <f t="shared" si="2"/>
        <v>7</v>
      </c>
      <c r="G18" s="6">
        <f aca="true" t="shared" si="12" ref="G18:M18">SUM(G37,G41,G64,G84)</f>
        <v>7</v>
      </c>
      <c r="H18" s="6">
        <f t="shared" si="12"/>
        <v>0</v>
      </c>
      <c r="I18" s="6">
        <f t="shared" si="12"/>
        <v>0</v>
      </c>
      <c r="J18" s="6">
        <f t="shared" si="12"/>
        <v>0</v>
      </c>
      <c r="K18" s="6">
        <f t="shared" si="12"/>
        <v>0</v>
      </c>
      <c r="L18" s="6">
        <f t="shared" si="12"/>
        <v>0</v>
      </c>
      <c r="M18" s="6">
        <f t="shared" si="12"/>
        <v>0</v>
      </c>
      <c r="N18" s="6">
        <f>SUM(N64,N41,N84)</f>
        <v>17</v>
      </c>
      <c r="O18" s="23">
        <f>SUM(O64,O41,O84)</f>
        <v>1005.0380281690141</v>
      </c>
      <c r="P18" s="6">
        <v>60</v>
      </c>
      <c r="Q18" s="6">
        <f>SUM(Q64,Q41,Q84)</f>
        <v>0</v>
      </c>
      <c r="R18" s="6">
        <f>SUM(R64,R41,R84)</f>
        <v>355</v>
      </c>
      <c r="S18" s="27">
        <f>SUM(S64,S41,S84)</f>
        <v>249.7</v>
      </c>
      <c r="T18" s="126">
        <f t="shared" si="4"/>
        <v>70.33802816901408</v>
      </c>
    </row>
    <row r="19" spans="1:20" s="3" customFormat="1" ht="15.75" hidden="1">
      <c r="A19" s="13" t="s">
        <v>0</v>
      </c>
      <c r="B19" s="108">
        <v>226</v>
      </c>
      <c r="C19" s="20" t="s">
        <v>10</v>
      </c>
      <c r="D19" s="6">
        <f>SUM(D42,D65,D85)</f>
        <v>83</v>
      </c>
      <c r="E19" s="6">
        <f>SUM(E42,E65,E85)</f>
        <v>57</v>
      </c>
      <c r="F19" s="6">
        <f t="shared" si="2"/>
        <v>69</v>
      </c>
      <c r="G19" s="6">
        <f aca="true" t="shared" si="13" ref="G19:M19">SUM(G42,G65,G85)</f>
        <v>69</v>
      </c>
      <c r="H19" s="6">
        <f t="shared" si="13"/>
        <v>0</v>
      </c>
      <c r="I19" s="6">
        <f t="shared" si="13"/>
        <v>0</v>
      </c>
      <c r="J19" s="6">
        <f t="shared" si="13"/>
        <v>0</v>
      </c>
      <c r="K19" s="6">
        <f t="shared" si="13"/>
        <v>0</v>
      </c>
      <c r="L19" s="6">
        <f t="shared" si="13"/>
        <v>0</v>
      </c>
      <c r="M19" s="6">
        <f t="shared" si="13"/>
        <v>0</v>
      </c>
      <c r="N19" s="6">
        <f>SUM(N65,N42,N85,N97)</f>
        <v>66</v>
      </c>
      <c r="O19" s="23" t="e">
        <f>SUM(O65,O42,O85,O97)</f>
        <v>#DIV/0!</v>
      </c>
      <c r="P19" s="6">
        <v>345</v>
      </c>
      <c r="Q19" s="6">
        <f>SUM(Q65,Q42,Q85,Q97)</f>
        <v>0</v>
      </c>
      <c r="R19" s="6">
        <f>SUM(R65,R42,R85,R97)</f>
        <v>75</v>
      </c>
      <c r="S19" s="27">
        <f>SUM(S65,S42,S85,S97)</f>
        <v>14.2</v>
      </c>
      <c r="T19" s="126">
        <f t="shared" si="4"/>
        <v>18.933333333333334</v>
      </c>
    </row>
    <row r="20" spans="1:20" s="2" customFormat="1" ht="15.75" hidden="1">
      <c r="A20" s="12" t="s">
        <v>0</v>
      </c>
      <c r="B20" s="107">
        <v>231</v>
      </c>
      <c r="C20" s="21" t="s">
        <v>11</v>
      </c>
      <c r="D20" s="6">
        <f>SUM(D39,D43,D67,D86)</f>
        <v>0</v>
      </c>
      <c r="E20" s="6">
        <f>SUM(E39,E43,E67,E86)</f>
        <v>0</v>
      </c>
      <c r="F20" s="6">
        <f t="shared" si="2"/>
        <v>0</v>
      </c>
      <c r="G20" s="6">
        <f aca="true" t="shared" si="14" ref="G20:M20">SUM(G39,G43,G67,G86)</f>
        <v>0</v>
      </c>
      <c r="H20" s="6">
        <f t="shared" si="14"/>
        <v>0</v>
      </c>
      <c r="I20" s="6">
        <f t="shared" si="14"/>
        <v>0</v>
      </c>
      <c r="J20" s="6">
        <f t="shared" si="14"/>
        <v>0</v>
      </c>
      <c r="K20" s="6">
        <f t="shared" si="14"/>
        <v>0</v>
      </c>
      <c r="L20" s="6">
        <f t="shared" si="14"/>
        <v>0</v>
      </c>
      <c r="M20" s="6">
        <f t="shared" si="14"/>
        <v>0</v>
      </c>
      <c r="N20" s="8">
        <f>SUM(N95)</f>
        <v>0</v>
      </c>
      <c r="O20" s="7">
        <f>SUM(O95)</f>
        <v>0</v>
      </c>
      <c r="P20" s="8">
        <f>SUM(P95)</f>
        <v>0</v>
      </c>
      <c r="Q20" s="8">
        <f>SUM(Q66,Q43,Q86,Q98)</f>
        <v>0</v>
      </c>
      <c r="R20" s="8">
        <f>SUM(R95)</f>
        <v>0</v>
      </c>
      <c r="S20" s="8">
        <f>SUM(S95)</f>
        <v>0</v>
      </c>
      <c r="T20" s="125">
        <v>0</v>
      </c>
    </row>
    <row r="21" spans="1:20" s="2" customFormat="1" ht="15.75" hidden="1">
      <c r="A21" s="12" t="s">
        <v>0</v>
      </c>
      <c r="B21" s="107">
        <v>262</v>
      </c>
      <c r="C21" s="21" t="s">
        <v>45</v>
      </c>
      <c r="D21" s="6">
        <f>SUM(D40,D44,D68,D88)</f>
        <v>0</v>
      </c>
      <c r="E21" s="6">
        <f>SUM(E40,E44,E68,E88)</f>
        <v>0</v>
      </c>
      <c r="F21" s="6">
        <f t="shared" si="2"/>
        <v>0</v>
      </c>
      <c r="G21" s="6">
        <f aca="true" t="shared" si="15" ref="G21:M21">SUM(G40,G44,G68,G88)</f>
        <v>0</v>
      </c>
      <c r="H21" s="6">
        <f t="shared" si="15"/>
        <v>0</v>
      </c>
      <c r="I21" s="6">
        <f t="shared" si="15"/>
        <v>0</v>
      </c>
      <c r="J21" s="6">
        <f t="shared" si="15"/>
        <v>0</v>
      </c>
      <c r="K21" s="6">
        <f t="shared" si="15"/>
        <v>0</v>
      </c>
      <c r="L21" s="6">
        <f t="shared" si="15"/>
        <v>0</v>
      </c>
      <c r="M21" s="6">
        <f t="shared" si="15"/>
        <v>0</v>
      </c>
      <c r="N21" s="8">
        <f>SUM(N67,N43,N86)</f>
        <v>0</v>
      </c>
      <c r="O21" s="7">
        <f>SUM(O67,O43,O86)</f>
        <v>0</v>
      </c>
      <c r="P21" s="8">
        <f>SUM(P67,P43,P86)</f>
        <v>0</v>
      </c>
      <c r="Q21" s="8">
        <f>SUM(Q67,Q44,Q88,Q99)</f>
        <v>-70.19999999999999</v>
      </c>
      <c r="R21" s="8">
        <f>SUM(R67,R43,R86)</f>
        <v>0</v>
      </c>
      <c r="S21" s="8">
        <f>SUM(S67,S43,S86)</f>
        <v>0</v>
      </c>
      <c r="T21" s="125">
        <v>0</v>
      </c>
    </row>
    <row r="22" spans="1:20" s="2" customFormat="1" ht="15.75" hidden="1">
      <c r="A22" s="12" t="s">
        <v>0</v>
      </c>
      <c r="B22" s="107">
        <v>263</v>
      </c>
      <c r="C22" s="21" t="s">
        <v>119</v>
      </c>
      <c r="D22" s="6">
        <v>0</v>
      </c>
      <c r="E22" s="6">
        <v>0</v>
      </c>
      <c r="F22" s="6">
        <f t="shared" si="2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f>SUM(N68,N44,N88)</f>
        <v>0</v>
      </c>
      <c r="O22" s="7">
        <f>SUM(O68,O44,O88)</f>
        <v>0</v>
      </c>
      <c r="P22" s="8">
        <f>SUM(P68,P44)</f>
        <v>0</v>
      </c>
      <c r="Q22" s="6">
        <f>SUM(Q68,Q45,Q89,Q100)</f>
        <v>0</v>
      </c>
      <c r="R22" s="8">
        <f>SUM(R68,R44)</f>
        <v>0</v>
      </c>
      <c r="S22" s="26">
        <f>SUM(S68,S44)</f>
        <v>0</v>
      </c>
      <c r="T22" s="126" t="e">
        <f t="shared" si="4"/>
        <v>#DIV/0!</v>
      </c>
    </row>
    <row r="23" spans="1:20" s="2" customFormat="1" ht="20.25" customHeight="1" hidden="1">
      <c r="A23" s="13" t="s">
        <v>0</v>
      </c>
      <c r="B23" s="108">
        <v>251</v>
      </c>
      <c r="C23" s="20" t="s">
        <v>42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  <c r="O23" s="7"/>
      <c r="P23" s="27">
        <f>SUM(P88,P66,P87)</f>
        <v>785</v>
      </c>
      <c r="Q23" s="27">
        <f>SUM(Q88,Q66,Q87)</f>
        <v>0.3000000000000256</v>
      </c>
      <c r="R23" s="27">
        <f>SUM(R88,R66,R87)</f>
        <v>785.3000000000001</v>
      </c>
      <c r="S23" s="27">
        <f>SUM(S88,S66,S87)</f>
        <v>586.3</v>
      </c>
      <c r="T23" s="126">
        <v>0</v>
      </c>
    </row>
    <row r="24" spans="1:20" s="2" customFormat="1" ht="15.75" hidden="1">
      <c r="A24" s="12" t="s">
        <v>0</v>
      </c>
      <c r="B24" s="107">
        <v>290</v>
      </c>
      <c r="C24" s="21" t="s">
        <v>12</v>
      </c>
      <c r="D24" s="8">
        <f>SUM(D69,D96,D98,D45,D89,D94)</f>
        <v>78</v>
      </c>
      <c r="E24" s="8">
        <f>SUM(E69,E96,E98,E45,E89,E94)</f>
        <v>2</v>
      </c>
      <c r="F24" s="8">
        <f t="shared" si="2"/>
        <v>2</v>
      </c>
      <c r="G24" s="8">
        <f aca="true" t="shared" si="16" ref="G24:O24">SUM(G69,G96,G98,G45,G89,G94)</f>
        <v>2</v>
      </c>
      <c r="H24" s="8">
        <f t="shared" si="16"/>
        <v>0</v>
      </c>
      <c r="I24" s="8">
        <f t="shared" si="16"/>
        <v>0</v>
      </c>
      <c r="J24" s="8">
        <f t="shared" si="16"/>
        <v>0</v>
      </c>
      <c r="K24" s="8">
        <f t="shared" si="16"/>
        <v>0</v>
      </c>
      <c r="L24" s="8">
        <f t="shared" si="16"/>
        <v>0</v>
      </c>
      <c r="M24" s="8">
        <f t="shared" si="16"/>
        <v>0</v>
      </c>
      <c r="N24" s="8">
        <f t="shared" si="16"/>
        <v>56</v>
      </c>
      <c r="O24" s="7">
        <f t="shared" si="16"/>
        <v>157.7736842105263</v>
      </c>
      <c r="P24" s="8">
        <v>41</v>
      </c>
      <c r="Q24" s="8">
        <f>SUM(Q69,Q96,Q98,Q45,Q89,Q94,Q31)</f>
        <v>-11.5</v>
      </c>
      <c r="R24" s="8">
        <f>SUM(R69,R96,R98,R45,R89,R94,R31)</f>
        <v>42.5</v>
      </c>
      <c r="S24" s="26">
        <f>SUM(S69,S96,S98,S45,S89,S94,S31)</f>
        <v>9.3</v>
      </c>
      <c r="T24" s="125">
        <f t="shared" si="4"/>
        <v>21.88235294117647</v>
      </c>
    </row>
    <row r="25" spans="1:20" s="2" customFormat="1" ht="15.75" hidden="1">
      <c r="A25" s="12" t="s">
        <v>0</v>
      </c>
      <c r="B25" s="107">
        <v>300</v>
      </c>
      <c r="C25" s="21" t="s">
        <v>13</v>
      </c>
      <c r="D25" s="8">
        <f>SUM(D26:D27)</f>
        <v>175</v>
      </c>
      <c r="E25" s="8">
        <f aca="true" t="shared" si="17" ref="E25:M25">SUM(E26:E27)</f>
        <v>139</v>
      </c>
      <c r="F25" s="8">
        <f t="shared" si="17"/>
        <v>186</v>
      </c>
      <c r="G25" s="8">
        <f t="shared" si="17"/>
        <v>186</v>
      </c>
      <c r="H25" s="8">
        <f t="shared" si="17"/>
        <v>0</v>
      </c>
      <c r="I25" s="8">
        <f t="shared" si="17"/>
        <v>0</v>
      </c>
      <c r="J25" s="8">
        <f t="shared" si="17"/>
        <v>0</v>
      </c>
      <c r="K25" s="8">
        <f t="shared" si="17"/>
        <v>0</v>
      </c>
      <c r="L25" s="8">
        <f t="shared" si="17"/>
        <v>0</v>
      </c>
      <c r="M25" s="8">
        <f t="shared" si="17"/>
        <v>0</v>
      </c>
      <c r="N25" s="8">
        <f aca="true" t="shared" si="18" ref="N25:S25">SUM(N26:N27)</f>
        <v>162</v>
      </c>
      <c r="O25" s="7">
        <f t="shared" si="18"/>
        <v>705.6413255360624</v>
      </c>
      <c r="P25" s="8">
        <v>223</v>
      </c>
      <c r="Q25" s="8">
        <f t="shared" si="18"/>
        <v>52.59999999999999</v>
      </c>
      <c r="R25" s="8">
        <f t="shared" si="18"/>
        <v>249.6</v>
      </c>
      <c r="S25" s="26">
        <f t="shared" si="18"/>
        <v>138.8</v>
      </c>
      <c r="T25" s="125">
        <f t="shared" si="4"/>
        <v>55.608974358974365</v>
      </c>
    </row>
    <row r="26" spans="1:20" s="3" customFormat="1" ht="15.75" hidden="1">
      <c r="A26" s="13" t="s">
        <v>0</v>
      </c>
      <c r="B26" s="108">
        <v>310</v>
      </c>
      <c r="C26" s="20" t="s">
        <v>14</v>
      </c>
      <c r="D26" s="6">
        <f>SUM(D72,D47,D91)</f>
        <v>77</v>
      </c>
      <c r="E26" s="6">
        <f>SUM(E72,E47,E91)</f>
        <v>77</v>
      </c>
      <c r="F26" s="6">
        <f t="shared" si="2"/>
        <v>77</v>
      </c>
      <c r="G26" s="6">
        <f aca="true" t="shared" si="19" ref="G26:O26">SUM(G72,G47,G91)</f>
        <v>77</v>
      </c>
      <c r="H26" s="6">
        <f t="shared" si="19"/>
        <v>0</v>
      </c>
      <c r="I26" s="6">
        <f t="shared" si="19"/>
        <v>0</v>
      </c>
      <c r="J26" s="6">
        <f t="shared" si="19"/>
        <v>0</v>
      </c>
      <c r="K26" s="6">
        <f t="shared" si="19"/>
        <v>0</v>
      </c>
      <c r="L26" s="6">
        <f t="shared" si="19"/>
        <v>0</v>
      </c>
      <c r="M26" s="6">
        <f t="shared" si="19"/>
        <v>0</v>
      </c>
      <c r="N26" s="6">
        <f t="shared" si="19"/>
        <v>46</v>
      </c>
      <c r="O26" s="23">
        <f t="shared" si="19"/>
        <v>88.8</v>
      </c>
      <c r="P26" s="6">
        <v>65</v>
      </c>
      <c r="Q26" s="6">
        <f aca="true" t="shared" si="20" ref="Q26:S27">SUM(Q72,Q47,Q91)</f>
        <v>-20.6</v>
      </c>
      <c r="R26" s="6">
        <f t="shared" si="20"/>
        <v>44.4</v>
      </c>
      <c r="S26" s="27">
        <f t="shared" si="20"/>
        <v>0</v>
      </c>
      <c r="T26" s="126">
        <f t="shared" si="4"/>
        <v>0</v>
      </c>
    </row>
    <row r="27" spans="1:20" s="3" customFormat="1" ht="16.5" customHeight="1" hidden="1">
      <c r="A27" s="13" t="s">
        <v>0</v>
      </c>
      <c r="B27" s="108">
        <v>340</v>
      </c>
      <c r="C27" s="20" t="s">
        <v>15</v>
      </c>
      <c r="D27" s="6">
        <f>SUM(D73,D48,D92)</f>
        <v>98</v>
      </c>
      <c r="E27" s="6">
        <f>SUM(E73,E48,E92)</f>
        <v>62</v>
      </c>
      <c r="F27" s="6">
        <f t="shared" si="2"/>
        <v>109</v>
      </c>
      <c r="G27" s="6">
        <f aca="true" t="shared" si="21" ref="G27:O27">SUM(G73,G48,G92)</f>
        <v>109</v>
      </c>
      <c r="H27" s="6">
        <f t="shared" si="21"/>
        <v>0</v>
      </c>
      <c r="I27" s="6">
        <f t="shared" si="21"/>
        <v>0</v>
      </c>
      <c r="J27" s="6">
        <f t="shared" si="21"/>
        <v>0</v>
      </c>
      <c r="K27" s="6">
        <f t="shared" si="21"/>
        <v>0</v>
      </c>
      <c r="L27" s="6">
        <f t="shared" si="21"/>
        <v>0</v>
      </c>
      <c r="M27" s="6">
        <f t="shared" si="21"/>
        <v>0</v>
      </c>
      <c r="N27" s="6">
        <f t="shared" si="21"/>
        <v>116</v>
      </c>
      <c r="O27" s="23">
        <f t="shared" si="21"/>
        <v>616.8413255360624</v>
      </c>
      <c r="P27" s="6">
        <v>158</v>
      </c>
      <c r="Q27" s="6">
        <f t="shared" si="20"/>
        <v>73.19999999999999</v>
      </c>
      <c r="R27" s="6">
        <f t="shared" si="20"/>
        <v>205.2</v>
      </c>
      <c r="S27" s="27">
        <f t="shared" si="20"/>
        <v>138.8</v>
      </c>
      <c r="T27" s="126">
        <f t="shared" si="4"/>
        <v>67.6413255360624</v>
      </c>
    </row>
    <row r="28" spans="1:20" s="3" customFormat="1" ht="18.75" hidden="1">
      <c r="A28" s="14" t="s">
        <v>17</v>
      </c>
      <c r="B28" s="109"/>
      <c r="C28" s="22"/>
      <c r="D28" s="7">
        <f aca="true" t="shared" si="22" ref="D28:M28">SUM(D9,D13,D20,D22,D24,D25)</f>
        <v>4727</v>
      </c>
      <c r="E28" s="7">
        <f t="shared" si="22"/>
        <v>3202</v>
      </c>
      <c r="F28" s="7">
        <f t="shared" si="22"/>
        <v>4270</v>
      </c>
      <c r="G28" s="7">
        <f t="shared" si="22"/>
        <v>389</v>
      </c>
      <c r="H28" s="7">
        <f t="shared" si="22"/>
        <v>2122</v>
      </c>
      <c r="I28" s="7">
        <f t="shared" si="22"/>
        <v>1759</v>
      </c>
      <c r="J28" s="7">
        <f t="shared" si="22"/>
        <v>0</v>
      </c>
      <c r="K28" s="7">
        <f t="shared" si="22"/>
        <v>0</v>
      </c>
      <c r="L28" s="7">
        <f t="shared" si="22"/>
        <v>0</v>
      </c>
      <c r="M28" s="7">
        <f t="shared" si="22"/>
        <v>0</v>
      </c>
      <c r="N28" s="7">
        <f>SUM(N9,N13,N20,N22,N24,N25)</f>
        <v>6174</v>
      </c>
      <c r="O28" s="7" t="e">
        <f>SUM(O9,O13,O20,O22,O24,O25)</f>
        <v>#DIV/0!</v>
      </c>
      <c r="P28" s="7">
        <f>SUM(P9,P13,P23,P24,P25)</f>
        <v>8360</v>
      </c>
      <c r="Q28" s="7">
        <f>SUM(Q9,Q13,Q23,Q24,Q25)</f>
        <v>-70.19999999999999</v>
      </c>
      <c r="R28" s="7">
        <f>SUM(R9,R13,R23,R24,R25)</f>
        <v>8003.599999999999</v>
      </c>
      <c r="S28" s="28">
        <f>SUM(S9,S13,S23,S24,S25)</f>
        <v>6145.800000000001</v>
      </c>
      <c r="T28" s="127">
        <f t="shared" si="4"/>
        <v>76.78794542455897</v>
      </c>
    </row>
    <row r="29" spans="1:20" s="3" customFormat="1" ht="15.75">
      <c r="A29" s="44" t="s">
        <v>16</v>
      </c>
      <c r="B29" s="108">
        <v>211</v>
      </c>
      <c r="C29" s="45" t="s">
        <v>1</v>
      </c>
      <c r="D29" s="45">
        <v>500</v>
      </c>
      <c r="E29" s="45">
        <v>456</v>
      </c>
      <c r="F29" s="42">
        <f t="shared" si="2"/>
        <v>588</v>
      </c>
      <c r="G29" s="45"/>
      <c r="H29" s="45">
        <v>270</v>
      </c>
      <c r="I29" s="45">
        <v>318</v>
      </c>
      <c r="J29" s="45"/>
      <c r="K29" s="45"/>
      <c r="L29" s="45"/>
      <c r="M29" s="45"/>
      <c r="N29" s="42">
        <v>576</v>
      </c>
      <c r="O29" s="46">
        <f>SUM(P29:T29)</f>
        <v>2248.780985470625</v>
      </c>
      <c r="P29" s="42">
        <v>840</v>
      </c>
      <c r="Q29" s="42">
        <f>R29-P29</f>
        <v>-48.5</v>
      </c>
      <c r="R29" s="42">
        <v>791.5</v>
      </c>
      <c r="S29" s="43">
        <v>591.1</v>
      </c>
      <c r="T29" s="126">
        <f t="shared" si="4"/>
        <v>74.68098547062539</v>
      </c>
    </row>
    <row r="30" spans="1:20" s="3" customFormat="1" ht="15.75">
      <c r="A30" s="44" t="s">
        <v>16</v>
      </c>
      <c r="B30" s="108">
        <v>213</v>
      </c>
      <c r="C30" s="45" t="s">
        <v>3</v>
      </c>
      <c r="D30" s="45">
        <v>131</v>
      </c>
      <c r="E30" s="45">
        <v>86</v>
      </c>
      <c r="F30" s="42">
        <f t="shared" si="2"/>
        <v>133</v>
      </c>
      <c r="G30" s="45"/>
      <c r="H30" s="45">
        <v>83</v>
      </c>
      <c r="I30" s="45">
        <v>50</v>
      </c>
      <c r="J30" s="45"/>
      <c r="K30" s="45"/>
      <c r="L30" s="45"/>
      <c r="M30" s="45"/>
      <c r="N30" s="42">
        <v>197</v>
      </c>
      <c r="O30" s="46">
        <f>SUM(P30:T30)</f>
        <v>729.2375404530743</v>
      </c>
      <c r="P30" s="42">
        <v>254</v>
      </c>
      <c r="Q30" s="42">
        <f>R30-P30</f>
        <v>-6.800000000000011</v>
      </c>
      <c r="R30" s="42">
        <v>247.2</v>
      </c>
      <c r="S30" s="43">
        <v>167.2</v>
      </c>
      <c r="T30" s="126">
        <f t="shared" si="4"/>
        <v>67.63754045307444</v>
      </c>
    </row>
    <row r="31" spans="1:20" s="3" customFormat="1" ht="15.75">
      <c r="A31" s="44" t="s">
        <v>16</v>
      </c>
      <c r="B31" s="108">
        <v>290</v>
      </c>
      <c r="C31" s="45" t="s">
        <v>12</v>
      </c>
      <c r="D31" s="45"/>
      <c r="E31" s="45"/>
      <c r="F31" s="42"/>
      <c r="G31" s="45"/>
      <c r="H31" s="45"/>
      <c r="I31" s="45"/>
      <c r="J31" s="45"/>
      <c r="K31" s="45"/>
      <c r="L31" s="45"/>
      <c r="M31" s="45"/>
      <c r="N31" s="42"/>
      <c r="O31" s="46"/>
      <c r="P31" s="42">
        <v>0</v>
      </c>
      <c r="Q31" s="42">
        <v>0</v>
      </c>
      <c r="R31" s="42">
        <f>SUM(P31+Q31)</f>
        <v>0</v>
      </c>
      <c r="S31" s="43">
        <v>0</v>
      </c>
      <c r="T31" s="126">
        <v>0</v>
      </c>
    </row>
    <row r="32" spans="1:20" s="3" customFormat="1" ht="18.75">
      <c r="A32" s="47"/>
      <c r="B32" s="109"/>
      <c r="C32" s="48" t="s">
        <v>18</v>
      </c>
      <c r="D32" s="49">
        <f aca="true" t="shared" si="23" ref="D32:M32">SUM(D29:D30)</f>
        <v>631</v>
      </c>
      <c r="E32" s="49">
        <f t="shared" si="23"/>
        <v>542</v>
      </c>
      <c r="F32" s="49">
        <f t="shared" si="23"/>
        <v>721</v>
      </c>
      <c r="G32" s="49">
        <f t="shared" si="23"/>
        <v>0</v>
      </c>
      <c r="H32" s="49">
        <f t="shared" si="23"/>
        <v>353</v>
      </c>
      <c r="I32" s="49">
        <f t="shared" si="23"/>
        <v>368</v>
      </c>
      <c r="J32" s="49">
        <f t="shared" si="23"/>
        <v>0</v>
      </c>
      <c r="K32" s="49">
        <f t="shared" si="23"/>
        <v>0</v>
      </c>
      <c r="L32" s="49">
        <f t="shared" si="23"/>
        <v>0</v>
      </c>
      <c r="M32" s="49">
        <f t="shared" si="23"/>
        <v>0</v>
      </c>
      <c r="N32" s="49">
        <f>SUM(N29:N30)</f>
        <v>773</v>
      </c>
      <c r="O32" s="49">
        <f>SUM(O29:O30)</f>
        <v>2978.0185259236996</v>
      </c>
      <c r="P32" s="49">
        <f>SUM(P29:P31)</f>
        <v>1094</v>
      </c>
      <c r="Q32" s="49">
        <f>SUM(Q29:Q31)</f>
        <v>-55.30000000000001</v>
      </c>
      <c r="R32" s="49">
        <f>SUM(R29:R31)</f>
        <v>1038.7</v>
      </c>
      <c r="S32" s="50">
        <f>SUM(S29:S31)</f>
        <v>758.3</v>
      </c>
      <c r="T32" s="127">
        <f t="shared" si="4"/>
        <v>73.0047174352556</v>
      </c>
    </row>
    <row r="33" spans="1:20" s="2" customFormat="1" ht="15.75">
      <c r="A33" s="51" t="s">
        <v>19</v>
      </c>
      <c r="B33" s="107">
        <v>210</v>
      </c>
      <c r="C33" s="52" t="s">
        <v>30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>
        <f>SUM(N34:N36)</f>
        <v>581</v>
      </c>
      <c r="O33" s="49"/>
      <c r="P33" s="53">
        <f>SUM(P34:P36)</f>
        <v>582</v>
      </c>
      <c r="Q33" s="53">
        <f>SUM(Q34:Q36)</f>
        <v>-14.899999999999977</v>
      </c>
      <c r="R33" s="53">
        <f>SUM(R34:R36)</f>
        <v>567.1</v>
      </c>
      <c r="S33" s="54">
        <f>SUM(S34:S36)</f>
        <v>407.20000000000005</v>
      </c>
      <c r="T33" s="125">
        <f t="shared" si="4"/>
        <v>71.80391465350027</v>
      </c>
    </row>
    <row r="34" spans="1:20" s="3" customFormat="1" ht="15.75">
      <c r="A34" s="44" t="s">
        <v>19</v>
      </c>
      <c r="B34" s="108">
        <v>211</v>
      </c>
      <c r="C34" s="45" t="s">
        <v>1</v>
      </c>
      <c r="D34" s="45">
        <v>450</v>
      </c>
      <c r="E34" s="45">
        <v>350</v>
      </c>
      <c r="F34" s="42">
        <f>SUM(G34:L34)</f>
        <v>444</v>
      </c>
      <c r="G34" s="45"/>
      <c r="H34" s="45">
        <v>444</v>
      </c>
      <c r="I34" s="45"/>
      <c r="J34" s="45"/>
      <c r="K34" s="45"/>
      <c r="L34" s="45"/>
      <c r="M34" s="45"/>
      <c r="N34" s="42">
        <v>429</v>
      </c>
      <c r="O34" s="46">
        <f aca="true" t="shared" si="24" ref="O34:O45">SUM(P34:T34)</f>
        <v>1249.3906503124276</v>
      </c>
      <c r="P34" s="42">
        <v>447</v>
      </c>
      <c r="Q34" s="42">
        <f>R34-P34</f>
        <v>-14.899999999999977</v>
      </c>
      <c r="R34" s="42">
        <v>432.1</v>
      </c>
      <c r="S34" s="43">
        <v>312.8</v>
      </c>
      <c r="T34" s="126">
        <f t="shared" si="4"/>
        <v>72.39065031242767</v>
      </c>
    </row>
    <row r="35" spans="1:20" s="3" customFormat="1" ht="15.75" hidden="1">
      <c r="A35" s="44" t="s">
        <v>19</v>
      </c>
      <c r="B35" s="108">
        <v>212</v>
      </c>
      <c r="C35" s="45" t="s">
        <v>2</v>
      </c>
      <c r="D35" s="45">
        <v>5</v>
      </c>
      <c r="E35" s="45">
        <v>0</v>
      </c>
      <c r="F35" s="42">
        <f>SUM(G35:L35)</f>
        <v>0</v>
      </c>
      <c r="G35" s="45"/>
      <c r="H35" s="45"/>
      <c r="I35" s="45"/>
      <c r="J35" s="45"/>
      <c r="K35" s="45"/>
      <c r="L35" s="45"/>
      <c r="M35" s="45"/>
      <c r="N35" s="42">
        <v>5</v>
      </c>
      <c r="O35" s="46">
        <f t="shared" si="24"/>
        <v>0</v>
      </c>
      <c r="P35" s="42">
        <v>0</v>
      </c>
      <c r="Q35" s="42">
        <f aca="true" t="shared" si="25" ref="Q35:Q44">R35-P35</f>
        <v>-14.899999999999977</v>
      </c>
      <c r="R35" s="42">
        <f>SUM(P35+Q35)</f>
        <v>0</v>
      </c>
      <c r="S35" s="43">
        <v>0</v>
      </c>
      <c r="T35" s="126">
        <v>0</v>
      </c>
    </row>
    <row r="36" spans="1:20" s="3" customFormat="1" ht="15.75">
      <c r="A36" s="44" t="s">
        <v>19</v>
      </c>
      <c r="B36" s="108">
        <v>213</v>
      </c>
      <c r="C36" s="45" t="s">
        <v>3</v>
      </c>
      <c r="D36" s="45">
        <v>118</v>
      </c>
      <c r="E36" s="45">
        <v>63</v>
      </c>
      <c r="F36" s="42">
        <f>SUM(G36:L36)</f>
        <v>112</v>
      </c>
      <c r="G36" s="45"/>
      <c r="H36" s="45">
        <v>112</v>
      </c>
      <c r="I36" s="45"/>
      <c r="J36" s="45"/>
      <c r="K36" s="45"/>
      <c r="L36" s="45"/>
      <c r="M36" s="45"/>
      <c r="N36" s="42">
        <v>147</v>
      </c>
      <c r="O36" s="46">
        <f t="shared" si="24"/>
        <v>434.3259259259259</v>
      </c>
      <c r="P36" s="42">
        <v>135</v>
      </c>
      <c r="Q36" s="42">
        <f t="shared" si="25"/>
        <v>0</v>
      </c>
      <c r="R36" s="42">
        <v>135</v>
      </c>
      <c r="S36" s="43">
        <v>94.4</v>
      </c>
      <c r="T36" s="126">
        <f t="shared" si="4"/>
        <v>69.92592592592592</v>
      </c>
    </row>
    <row r="37" spans="1:20" s="3" customFormat="1" ht="15.75" hidden="1">
      <c r="A37" s="44" t="s">
        <v>19</v>
      </c>
      <c r="B37" s="108">
        <v>221</v>
      </c>
      <c r="C37" s="45" t="s">
        <v>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2"/>
      <c r="O37" s="46">
        <f t="shared" si="24"/>
        <v>0</v>
      </c>
      <c r="P37" s="42"/>
      <c r="Q37" s="42">
        <f t="shared" si="25"/>
        <v>-14.899999999999977</v>
      </c>
      <c r="R37" s="42">
        <f aca="true" t="shared" si="26" ref="R37:R48">SUM(P37+Q37)</f>
        <v>0</v>
      </c>
      <c r="S37" s="43"/>
      <c r="T37" s="126">
        <v>0</v>
      </c>
    </row>
    <row r="38" spans="1:20" s="3" customFormat="1" ht="15.75" hidden="1">
      <c r="A38" s="44" t="s">
        <v>19</v>
      </c>
      <c r="B38" s="108">
        <v>222</v>
      </c>
      <c r="C38" s="45" t="s">
        <v>6</v>
      </c>
      <c r="D38" s="45">
        <v>3</v>
      </c>
      <c r="E38" s="45">
        <v>0</v>
      </c>
      <c r="F38" s="42">
        <f aca="true" t="shared" si="27" ref="F38:F45">SUM(G38:L38)</f>
        <v>0</v>
      </c>
      <c r="G38" s="45"/>
      <c r="H38" s="45"/>
      <c r="I38" s="45"/>
      <c r="J38" s="45"/>
      <c r="K38" s="45"/>
      <c r="L38" s="45"/>
      <c r="M38" s="45"/>
      <c r="N38" s="42">
        <v>3</v>
      </c>
      <c r="O38" s="46">
        <f t="shared" si="24"/>
        <v>0</v>
      </c>
      <c r="P38" s="42">
        <v>0</v>
      </c>
      <c r="Q38" s="42">
        <f t="shared" si="25"/>
        <v>-14.899999999999977</v>
      </c>
      <c r="R38" s="42">
        <f t="shared" si="26"/>
        <v>0</v>
      </c>
      <c r="S38" s="43">
        <v>0</v>
      </c>
      <c r="T38" s="126">
        <v>0</v>
      </c>
    </row>
    <row r="39" spans="1:20" s="3" customFormat="1" ht="15.75" hidden="1">
      <c r="A39" s="44" t="s">
        <v>19</v>
      </c>
      <c r="B39" s="108">
        <v>223</v>
      </c>
      <c r="C39" s="45" t="s">
        <v>7</v>
      </c>
      <c r="D39" s="45"/>
      <c r="E39" s="45"/>
      <c r="F39" s="42">
        <f t="shared" si="27"/>
        <v>0</v>
      </c>
      <c r="G39" s="45"/>
      <c r="H39" s="45"/>
      <c r="I39" s="45"/>
      <c r="J39" s="45"/>
      <c r="K39" s="45"/>
      <c r="L39" s="45"/>
      <c r="M39" s="45"/>
      <c r="N39" s="42"/>
      <c r="O39" s="46">
        <f t="shared" si="24"/>
        <v>0</v>
      </c>
      <c r="P39" s="42"/>
      <c r="Q39" s="42">
        <f t="shared" si="25"/>
        <v>-14.899999999999977</v>
      </c>
      <c r="R39" s="42">
        <f t="shared" si="26"/>
        <v>0</v>
      </c>
      <c r="S39" s="43"/>
      <c r="T39" s="126">
        <v>0</v>
      </c>
    </row>
    <row r="40" spans="1:20" s="3" customFormat="1" ht="15.75" hidden="1">
      <c r="A40" s="44" t="s">
        <v>19</v>
      </c>
      <c r="B40" s="108">
        <v>224</v>
      </c>
      <c r="C40" s="45" t="s">
        <v>8</v>
      </c>
      <c r="D40" s="45"/>
      <c r="E40" s="45"/>
      <c r="F40" s="42">
        <f t="shared" si="27"/>
        <v>0</v>
      </c>
      <c r="G40" s="45"/>
      <c r="H40" s="45"/>
      <c r="I40" s="45"/>
      <c r="J40" s="45"/>
      <c r="K40" s="45"/>
      <c r="L40" s="45"/>
      <c r="M40" s="45"/>
      <c r="N40" s="42"/>
      <c r="O40" s="46">
        <f t="shared" si="24"/>
        <v>0</v>
      </c>
      <c r="P40" s="42"/>
      <c r="Q40" s="42">
        <f t="shared" si="25"/>
        <v>-14.899999999999977</v>
      </c>
      <c r="R40" s="42">
        <f t="shared" si="26"/>
        <v>0</v>
      </c>
      <c r="S40" s="43"/>
      <c r="T40" s="126">
        <v>0</v>
      </c>
    </row>
    <row r="41" spans="1:20" s="3" customFormat="1" ht="15.75" hidden="1">
      <c r="A41" s="44" t="s">
        <v>19</v>
      </c>
      <c r="B41" s="108">
        <v>225</v>
      </c>
      <c r="C41" s="45" t="s">
        <v>9</v>
      </c>
      <c r="D41" s="45"/>
      <c r="E41" s="45"/>
      <c r="F41" s="42">
        <f t="shared" si="27"/>
        <v>0</v>
      </c>
      <c r="G41" s="45"/>
      <c r="H41" s="45"/>
      <c r="I41" s="45"/>
      <c r="J41" s="45"/>
      <c r="K41" s="45"/>
      <c r="L41" s="45"/>
      <c r="M41" s="45"/>
      <c r="N41" s="42"/>
      <c r="O41" s="46">
        <f t="shared" si="24"/>
        <v>0</v>
      </c>
      <c r="P41" s="42"/>
      <c r="Q41" s="42">
        <f t="shared" si="25"/>
        <v>-14.899999999999977</v>
      </c>
      <c r="R41" s="42">
        <f t="shared" si="26"/>
        <v>0</v>
      </c>
      <c r="S41" s="43"/>
      <c r="T41" s="126">
        <v>0</v>
      </c>
    </row>
    <row r="42" spans="1:20" s="3" customFormat="1" ht="15.75" hidden="1">
      <c r="A42" s="44" t="s">
        <v>19</v>
      </c>
      <c r="B42" s="108">
        <v>226</v>
      </c>
      <c r="C42" s="45" t="s">
        <v>10</v>
      </c>
      <c r="D42" s="45">
        <v>5</v>
      </c>
      <c r="E42" s="45">
        <v>0</v>
      </c>
      <c r="F42" s="42">
        <f t="shared" si="27"/>
        <v>0</v>
      </c>
      <c r="G42" s="45"/>
      <c r="H42" s="45"/>
      <c r="I42" s="45"/>
      <c r="J42" s="45"/>
      <c r="K42" s="45"/>
      <c r="L42" s="45"/>
      <c r="M42" s="45"/>
      <c r="N42" s="42">
        <v>5</v>
      </c>
      <c r="O42" s="46">
        <f t="shared" si="24"/>
        <v>0</v>
      </c>
      <c r="P42" s="42"/>
      <c r="Q42" s="42">
        <f t="shared" si="25"/>
        <v>-14.899999999999977</v>
      </c>
      <c r="R42" s="42">
        <f t="shared" si="26"/>
        <v>0</v>
      </c>
      <c r="S42" s="43"/>
      <c r="T42" s="126">
        <v>0</v>
      </c>
    </row>
    <row r="43" spans="1:20" s="2" customFormat="1" ht="15.75" hidden="1">
      <c r="A43" s="51" t="s">
        <v>19</v>
      </c>
      <c r="B43" s="107">
        <v>262</v>
      </c>
      <c r="C43" s="52" t="s">
        <v>35</v>
      </c>
      <c r="D43" s="52"/>
      <c r="E43" s="52"/>
      <c r="F43" s="42">
        <f t="shared" si="27"/>
        <v>0</v>
      </c>
      <c r="G43" s="52"/>
      <c r="H43" s="52"/>
      <c r="I43" s="52"/>
      <c r="J43" s="52"/>
      <c r="K43" s="52"/>
      <c r="L43" s="52"/>
      <c r="M43" s="52"/>
      <c r="N43" s="53"/>
      <c r="O43" s="46">
        <f t="shared" si="24"/>
        <v>0</v>
      </c>
      <c r="P43" s="53"/>
      <c r="Q43" s="42">
        <f t="shared" si="25"/>
        <v>-14.899999999999977</v>
      </c>
      <c r="R43" s="42">
        <f t="shared" si="26"/>
        <v>0</v>
      </c>
      <c r="S43" s="54"/>
      <c r="T43" s="126">
        <v>0</v>
      </c>
    </row>
    <row r="44" spans="1:20" s="2" customFormat="1" ht="31.5" hidden="1">
      <c r="A44" s="51" t="s">
        <v>19</v>
      </c>
      <c r="B44" s="107">
        <v>263</v>
      </c>
      <c r="C44" s="52" t="s">
        <v>44</v>
      </c>
      <c r="D44" s="52"/>
      <c r="E44" s="52"/>
      <c r="F44" s="42">
        <f t="shared" si="27"/>
        <v>0</v>
      </c>
      <c r="G44" s="52"/>
      <c r="H44" s="52"/>
      <c r="I44" s="52"/>
      <c r="J44" s="52"/>
      <c r="K44" s="52"/>
      <c r="L44" s="52"/>
      <c r="M44" s="52"/>
      <c r="N44" s="53"/>
      <c r="O44" s="46">
        <f t="shared" si="24"/>
        <v>0</v>
      </c>
      <c r="P44" s="53"/>
      <c r="Q44" s="42">
        <f t="shared" si="25"/>
        <v>-14.899999999999977</v>
      </c>
      <c r="R44" s="42">
        <f t="shared" si="26"/>
        <v>0</v>
      </c>
      <c r="S44" s="54"/>
      <c r="T44" s="126">
        <v>0</v>
      </c>
    </row>
    <row r="45" spans="1:20" s="3" customFormat="1" ht="16.5" customHeight="1">
      <c r="A45" s="51" t="s">
        <v>19</v>
      </c>
      <c r="B45" s="107">
        <v>290</v>
      </c>
      <c r="C45" s="52" t="s">
        <v>12</v>
      </c>
      <c r="D45" s="52">
        <v>10</v>
      </c>
      <c r="E45" s="45">
        <v>0</v>
      </c>
      <c r="F45" s="42">
        <f t="shared" si="27"/>
        <v>0</v>
      </c>
      <c r="G45" s="45"/>
      <c r="H45" s="45"/>
      <c r="I45" s="45"/>
      <c r="J45" s="45"/>
      <c r="K45" s="45"/>
      <c r="L45" s="45"/>
      <c r="M45" s="45"/>
      <c r="N45" s="42">
        <v>1</v>
      </c>
      <c r="O45" s="46">
        <f t="shared" si="24"/>
        <v>2</v>
      </c>
      <c r="P45" s="42">
        <v>1</v>
      </c>
      <c r="Q45" s="42">
        <f>1-1</f>
        <v>0</v>
      </c>
      <c r="R45" s="42">
        <f t="shared" si="26"/>
        <v>1</v>
      </c>
      <c r="S45" s="43">
        <v>0</v>
      </c>
      <c r="T45" s="126">
        <f t="shared" si="4"/>
        <v>0</v>
      </c>
    </row>
    <row r="46" spans="1:20" s="2" customFormat="1" ht="15.75" hidden="1">
      <c r="A46" s="51" t="s">
        <v>19</v>
      </c>
      <c r="B46" s="107">
        <v>300</v>
      </c>
      <c r="C46" s="52" t="s">
        <v>13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>
        <f>SUM(N47:N48)</f>
        <v>0</v>
      </c>
      <c r="O46" s="49"/>
      <c r="P46" s="53"/>
      <c r="Q46" s="53"/>
      <c r="R46" s="42">
        <f t="shared" si="26"/>
        <v>0</v>
      </c>
      <c r="S46" s="54"/>
      <c r="T46" s="126">
        <v>0</v>
      </c>
    </row>
    <row r="47" spans="1:20" s="3" customFormat="1" ht="15.75" hidden="1">
      <c r="A47" s="44" t="s">
        <v>19</v>
      </c>
      <c r="B47" s="108">
        <v>310</v>
      </c>
      <c r="C47" s="45" t="s">
        <v>14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2"/>
      <c r="O47" s="46"/>
      <c r="P47" s="42"/>
      <c r="Q47" s="42"/>
      <c r="R47" s="42">
        <f t="shared" si="26"/>
        <v>0</v>
      </c>
      <c r="S47" s="43"/>
      <c r="T47" s="126">
        <v>0</v>
      </c>
    </row>
    <row r="48" spans="1:20" s="3" customFormat="1" ht="15.75" hidden="1">
      <c r="A48" s="44" t="s">
        <v>19</v>
      </c>
      <c r="B48" s="108">
        <v>340</v>
      </c>
      <c r="C48" s="45" t="s">
        <v>15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2"/>
      <c r="O48" s="46"/>
      <c r="P48" s="42"/>
      <c r="Q48" s="42"/>
      <c r="R48" s="42">
        <f t="shared" si="26"/>
        <v>0</v>
      </c>
      <c r="S48" s="43"/>
      <c r="T48" s="126">
        <v>0</v>
      </c>
    </row>
    <row r="49" spans="1:20" s="3" customFormat="1" ht="18.75">
      <c r="A49" s="47"/>
      <c r="B49" s="109"/>
      <c r="C49" s="48" t="s">
        <v>18</v>
      </c>
      <c r="D49" s="49">
        <f aca="true" t="shared" si="28" ref="D49:M49">SUM(D34:D36,D45)</f>
        <v>583</v>
      </c>
      <c r="E49" s="49">
        <f t="shared" si="28"/>
        <v>413</v>
      </c>
      <c r="F49" s="49">
        <f t="shared" si="28"/>
        <v>556</v>
      </c>
      <c r="G49" s="49">
        <f t="shared" si="28"/>
        <v>0</v>
      </c>
      <c r="H49" s="49">
        <f t="shared" si="28"/>
        <v>556</v>
      </c>
      <c r="I49" s="49">
        <f t="shared" si="28"/>
        <v>0</v>
      </c>
      <c r="J49" s="49">
        <f t="shared" si="28"/>
        <v>0</v>
      </c>
      <c r="K49" s="49">
        <f t="shared" si="28"/>
        <v>0</v>
      </c>
      <c r="L49" s="49">
        <f t="shared" si="28"/>
        <v>0</v>
      </c>
      <c r="M49" s="49">
        <f t="shared" si="28"/>
        <v>0</v>
      </c>
      <c r="N49" s="49" t="e">
        <f>SUM(N33,#REF!,N43,N44,N45,N46)</f>
        <v>#REF!</v>
      </c>
      <c r="O49" s="49">
        <f>SUM(O34:O48)</f>
        <v>1685.7165762383536</v>
      </c>
      <c r="P49" s="49">
        <f>SUM(P34:P48)</f>
        <v>583</v>
      </c>
      <c r="Q49" s="49">
        <f>SUM(Q34:Q48)</f>
        <v>-14.899999999999977</v>
      </c>
      <c r="R49" s="49">
        <f>SUM(R34:R48)</f>
        <v>568.1</v>
      </c>
      <c r="S49" s="50">
        <f>SUM(S34:S48)</f>
        <v>407.20000000000005</v>
      </c>
      <c r="T49" s="127">
        <f t="shared" si="4"/>
        <v>71.6775215631051</v>
      </c>
    </row>
    <row r="50" spans="1:20" s="2" customFormat="1" ht="22.5" customHeight="1">
      <c r="A50" s="51" t="s">
        <v>20</v>
      </c>
      <c r="B50" s="107">
        <v>210</v>
      </c>
      <c r="C50" s="52" t="s">
        <v>30</v>
      </c>
      <c r="D50" s="53">
        <f>SUM(D51:D55)</f>
        <v>2993</v>
      </c>
      <c r="E50" s="53">
        <f aca="true" t="shared" si="29" ref="E50:M50">SUM(E51:E55)</f>
        <v>1938</v>
      </c>
      <c r="F50" s="53">
        <f t="shared" si="29"/>
        <v>2615</v>
      </c>
      <c r="G50" s="53">
        <f t="shared" si="29"/>
        <v>11</v>
      </c>
      <c r="H50" s="53">
        <f t="shared" si="29"/>
        <v>1213</v>
      </c>
      <c r="I50" s="53">
        <f t="shared" si="29"/>
        <v>1391</v>
      </c>
      <c r="J50" s="53">
        <f t="shared" si="29"/>
        <v>0</v>
      </c>
      <c r="K50" s="53">
        <f t="shared" si="29"/>
        <v>0</v>
      </c>
      <c r="L50" s="53">
        <f t="shared" si="29"/>
        <v>0</v>
      </c>
      <c r="M50" s="53">
        <f t="shared" si="29"/>
        <v>0</v>
      </c>
      <c r="N50" s="53">
        <f>SUM(N51:N55)</f>
        <v>4226</v>
      </c>
      <c r="O50" s="49">
        <f>SUM(O51:O55)</f>
        <v>11659.083340903939</v>
      </c>
      <c r="P50" s="53">
        <f>SUM(P51,P54,P55)</f>
        <v>3888</v>
      </c>
      <c r="Q50" s="53">
        <f>SUM(Q51:Q55)</f>
        <v>-2845</v>
      </c>
      <c r="R50" s="53">
        <f>SUM(R51:R55)</f>
        <v>3972</v>
      </c>
      <c r="S50" s="54">
        <f>SUM(S51:S55)</f>
        <v>3538.9</v>
      </c>
      <c r="T50" s="125">
        <f t="shared" si="4"/>
        <v>89.09617321248741</v>
      </c>
    </row>
    <row r="51" spans="1:20" s="3" customFormat="1" ht="15.75">
      <c r="A51" s="44" t="s">
        <v>20</v>
      </c>
      <c r="B51" s="108">
        <v>211</v>
      </c>
      <c r="C51" s="45" t="s">
        <v>1</v>
      </c>
      <c r="D51" s="45">
        <v>1900</v>
      </c>
      <c r="E51" s="45">
        <v>1598</v>
      </c>
      <c r="F51" s="42">
        <f aca="true" t="shared" si="30" ref="F51:F73">SUM(G51:L51)</f>
        <v>2095</v>
      </c>
      <c r="G51" s="45"/>
      <c r="H51" s="45">
        <v>897</v>
      </c>
      <c r="I51" s="45">
        <v>1198</v>
      </c>
      <c r="J51" s="45"/>
      <c r="K51" s="45"/>
      <c r="L51" s="45"/>
      <c r="M51" s="45"/>
      <c r="N51" s="42">
        <v>3104</v>
      </c>
      <c r="O51" s="46">
        <f>SUM(P51:T51)</f>
        <v>8893.433934042765</v>
      </c>
      <c r="P51" s="42">
        <v>2929</v>
      </c>
      <c r="Q51" s="42">
        <f>R51-P51</f>
        <v>106.30000000000018</v>
      </c>
      <c r="R51" s="42">
        <v>3035.3</v>
      </c>
      <c r="S51" s="43">
        <v>2732.8</v>
      </c>
      <c r="T51" s="126">
        <f t="shared" si="4"/>
        <v>90.03393404276349</v>
      </c>
    </row>
    <row r="52" spans="1:20" s="3" customFormat="1" ht="15.75">
      <c r="A52" s="44"/>
      <c r="B52" s="108">
        <v>211</v>
      </c>
      <c r="C52" s="45" t="s">
        <v>144</v>
      </c>
      <c r="D52" s="45"/>
      <c r="E52" s="45"/>
      <c r="F52" s="42"/>
      <c r="G52" s="45"/>
      <c r="H52" s="45"/>
      <c r="I52" s="45"/>
      <c r="J52" s="45"/>
      <c r="K52" s="45"/>
      <c r="L52" s="45"/>
      <c r="M52" s="45"/>
      <c r="N52" s="42"/>
      <c r="O52" s="46"/>
      <c r="P52" s="42">
        <v>1617</v>
      </c>
      <c r="Q52" s="42">
        <f aca="true" t="shared" si="31" ref="Q52:Q57">R52-P52</f>
        <v>-1617</v>
      </c>
      <c r="R52" s="42">
        <v>0</v>
      </c>
      <c r="S52" s="43">
        <v>0</v>
      </c>
      <c r="T52" s="126">
        <v>0</v>
      </c>
    </row>
    <row r="53" spans="1:20" s="3" customFormat="1" ht="15.75">
      <c r="A53" s="44"/>
      <c r="B53" s="108">
        <v>211</v>
      </c>
      <c r="C53" s="45" t="s">
        <v>145</v>
      </c>
      <c r="D53" s="45"/>
      <c r="E53" s="45"/>
      <c r="F53" s="42"/>
      <c r="G53" s="45"/>
      <c r="H53" s="45"/>
      <c r="I53" s="45"/>
      <c r="J53" s="45"/>
      <c r="K53" s="45"/>
      <c r="L53" s="45"/>
      <c r="M53" s="45"/>
      <c r="N53" s="42"/>
      <c r="O53" s="46"/>
      <c r="P53" s="42">
        <v>1312</v>
      </c>
      <c r="Q53" s="42">
        <f t="shared" si="31"/>
        <v>-1312</v>
      </c>
      <c r="R53" s="42">
        <v>0</v>
      </c>
      <c r="S53" s="43">
        <v>0</v>
      </c>
      <c r="T53" s="126">
        <v>0</v>
      </c>
    </row>
    <row r="54" spans="1:20" s="3" customFormat="1" ht="15.75">
      <c r="A54" s="44" t="s">
        <v>20</v>
      </c>
      <c r="B54" s="108">
        <v>212</v>
      </c>
      <c r="C54" s="45" t="s">
        <v>2</v>
      </c>
      <c r="D54" s="45">
        <v>58</v>
      </c>
      <c r="E54" s="45">
        <v>11</v>
      </c>
      <c r="F54" s="42">
        <f t="shared" si="30"/>
        <v>11</v>
      </c>
      <c r="G54" s="45">
        <v>11</v>
      </c>
      <c r="H54" s="45">
        <v>0</v>
      </c>
      <c r="I54" s="45">
        <v>0</v>
      </c>
      <c r="J54" s="45"/>
      <c r="K54" s="45"/>
      <c r="L54" s="45"/>
      <c r="M54" s="45"/>
      <c r="N54" s="42">
        <v>60</v>
      </c>
      <c r="O54" s="46">
        <f>SUM(P54:T54)</f>
        <v>2</v>
      </c>
      <c r="P54" s="42">
        <v>16</v>
      </c>
      <c r="Q54" s="42">
        <f t="shared" si="31"/>
        <v>-15</v>
      </c>
      <c r="R54" s="42">
        <v>1</v>
      </c>
      <c r="S54" s="43">
        <v>0</v>
      </c>
      <c r="T54" s="126">
        <f t="shared" si="4"/>
        <v>0</v>
      </c>
    </row>
    <row r="55" spans="1:20" s="3" customFormat="1" ht="15.75">
      <c r="A55" s="44" t="s">
        <v>20</v>
      </c>
      <c r="B55" s="108">
        <v>213</v>
      </c>
      <c r="C55" s="45" t="s">
        <v>3</v>
      </c>
      <c r="D55" s="45">
        <v>1035</v>
      </c>
      <c r="E55" s="45">
        <v>329</v>
      </c>
      <c r="F55" s="42">
        <f t="shared" si="30"/>
        <v>509</v>
      </c>
      <c r="G55" s="45"/>
      <c r="H55" s="45">
        <v>316</v>
      </c>
      <c r="I55" s="45">
        <v>193</v>
      </c>
      <c r="J55" s="45"/>
      <c r="K55" s="45"/>
      <c r="L55" s="45"/>
      <c r="M55" s="45"/>
      <c r="N55" s="42">
        <v>1062</v>
      </c>
      <c r="O55" s="46">
        <f>SUM(P55:T55)</f>
        <v>2763.6494068611732</v>
      </c>
      <c r="P55" s="42">
        <v>943</v>
      </c>
      <c r="Q55" s="42">
        <f t="shared" si="31"/>
        <v>-7.2999999999999545</v>
      </c>
      <c r="R55" s="42">
        <v>935.7</v>
      </c>
      <c r="S55" s="43">
        <v>806.1</v>
      </c>
      <c r="T55" s="126">
        <f t="shared" si="4"/>
        <v>86.14940686117345</v>
      </c>
    </row>
    <row r="56" spans="1:20" s="3" customFormat="1" ht="15.75">
      <c r="A56" s="44"/>
      <c r="B56" s="108">
        <v>213</v>
      </c>
      <c r="C56" s="45" t="s">
        <v>144</v>
      </c>
      <c r="D56" s="45"/>
      <c r="E56" s="45"/>
      <c r="F56" s="42"/>
      <c r="G56" s="45"/>
      <c r="H56" s="45"/>
      <c r="I56" s="45"/>
      <c r="J56" s="45"/>
      <c r="K56" s="45"/>
      <c r="L56" s="45"/>
      <c r="M56" s="45"/>
      <c r="N56" s="42"/>
      <c r="O56" s="46"/>
      <c r="P56" s="42">
        <v>521</v>
      </c>
      <c r="Q56" s="42">
        <f t="shared" si="31"/>
        <v>-521</v>
      </c>
      <c r="R56" s="42">
        <v>0</v>
      </c>
      <c r="S56" s="43">
        <v>0</v>
      </c>
      <c r="T56" s="126">
        <v>0</v>
      </c>
    </row>
    <row r="57" spans="1:20" s="3" customFormat="1" ht="15.75">
      <c r="A57" s="44"/>
      <c r="B57" s="108">
        <v>213</v>
      </c>
      <c r="C57" s="45" t="s">
        <v>145</v>
      </c>
      <c r="D57" s="45"/>
      <c r="E57" s="45"/>
      <c r="F57" s="42"/>
      <c r="G57" s="45"/>
      <c r="H57" s="45"/>
      <c r="I57" s="45"/>
      <c r="J57" s="45"/>
      <c r="K57" s="45"/>
      <c r="L57" s="45"/>
      <c r="M57" s="45"/>
      <c r="N57" s="42"/>
      <c r="O57" s="46"/>
      <c r="P57" s="42">
        <v>422</v>
      </c>
      <c r="Q57" s="42">
        <f t="shared" si="31"/>
        <v>-422</v>
      </c>
      <c r="R57" s="42">
        <v>0</v>
      </c>
      <c r="S57" s="43">
        <v>0</v>
      </c>
      <c r="T57" s="126">
        <v>0</v>
      </c>
    </row>
    <row r="58" spans="1:20" s="2" customFormat="1" ht="15.75">
      <c r="A58" s="51" t="s">
        <v>20</v>
      </c>
      <c r="B58" s="107">
        <v>220</v>
      </c>
      <c r="C58" s="52" t="s">
        <v>4</v>
      </c>
      <c r="D58" s="53">
        <f>SUM(D59:D65)</f>
        <v>401</v>
      </c>
      <c r="E58" s="53">
        <f aca="true" t="shared" si="32" ref="E58:M58">SUM(E59:E65)</f>
        <v>252</v>
      </c>
      <c r="F58" s="53">
        <f t="shared" si="32"/>
        <v>274</v>
      </c>
      <c r="G58" s="53">
        <f t="shared" si="32"/>
        <v>274</v>
      </c>
      <c r="H58" s="53">
        <f t="shared" si="32"/>
        <v>0</v>
      </c>
      <c r="I58" s="53">
        <f t="shared" si="32"/>
        <v>0</v>
      </c>
      <c r="J58" s="53">
        <f t="shared" si="32"/>
        <v>0</v>
      </c>
      <c r="K58" s="53">
        <f t="shared" si="32"/>
        <v>0</v>
      </c>
      <c r="L58" s="53">
        <f t="shared" si="32"/>
        <v>0</v>
      </c>
      <c r="M58" s="53">
        <f t="shared" si="32"/>
        <v>0</v>
      </c>
      <c r="N58" s="53">
        <f>SUM(N59:N65)</f>
        <v>606</v>
      </c>
      <c r="O58" s="49">
        <f>SUM(O59:O65)</f>
        <v>3597.1320423208595</v>
      </c>
      <c r="P58" s="53">
        <f>SUM(P59:P65)</f>
        <v>1360</v>
      </c>
      <c r="Q58" s="53">
        <v>-11.5</v>
      </c>
      <c r="R58" s="53">
        <f>SUM(R59:R65)</f>
        <v>1348.5</v>
      </c>
      <c r="S58" s="54">
        <f>SUM(S59:S66)</f>
        <v>774.5</v>
      </c>
      <c r="T58" s="125">
        <f t="shared" si="4"/>
        <v>57.43418613274008</v>
      </c>
    </row>
    <row r="59" spans="1:20" s="3" customFormat="1" ht="15.75">
      <c r="A59" s="44" t="s">
        <v>20</v>
      </c>
      <c r="B59" s="108">
        <v>221</v>
      </c>
      <c r="C59" s="45" t="s">
        <v>5</v>
      </c>
      <c r="D59" s="45">
        <v>31</v>
      </c>
      <c r="E59" s="45">
        <v>20</v>
      </c>
      <c r="F59" s="42">
        <f t="shared" si="30"/>
        <v>27</v>
      </c>
      <c r="G59" s="45">
        <v>27</v>
      </c>
      <c r="H59" s="45"/>
      <c r="I59" s="45"/>
      <c r="J59" s="45"/>
      <c r="K59" s="45"/>
      <c r="L59" s="45"/>
      <c r="M59" s="45"/>
      <c r="N59" s="42">
        <v>46</v>
      </c>
      <c r="O59" s="46">
        <f aca="true" t="shared" si="33" ref="O59:O67">SUM(P59:T59)</f>
        <v>153.4777777777778</v>
      </c>
      <c r="P59" s="42">
        <v>45</v>
      </c>
      <c r="Q59" s="42">
        <f>R59-P59</f>
        <v>0</v>
      </c>
      <c r="R59" s="42">
        <f>SUM(P59+Q59)</f>
        <v>45</v>
      </c>
      <c r="S59" s="43">
        <v>19.7</v>
      </c>
      <c r="T59" s="126">
        <f t="shared" si="4"/>
        <v>43.77777777777778</v>
      </c>
    </row>
    <row r="60" spans="1:20" s="3" customFormat="1" ht="15.75">
      <c r="A60" s="44" t="s">
        <v>20</v>
      </c>
      <c r="B60" s="108">
        <v>222</v>
      </c>
      <c r="C60" s="45" t="s">
        <v>6</v>
      </c>
      <c r="D60" s="45">
        <v>6</v>
      </c>
      <c r="E60" s="45">
        <v>2</v>
      </c>
      <c r="F60" s="42">
        <f t="shared" si="30"/>
        <v>3</v>
      </c>
      <c r="G60" s="45">
        <v>3</v>
      </c>
      <c r="H60" s="45"/>
      <c r="I60" s="45"/>
      <c r="J60" s="45"/>
      <c r="K60" s="45"/>
      <c r="L60" s="45"/>
      <c r="M60" s="45"/>
      <c r="N60" s="42">
        <v>6</v>
      </c>
      <c r="O60" s="46">
        <f t="shared" si="33"/>
        <v>4</v>
      </c>
      <c r="P60" s="42">
        <v>10</v>
      </c>
      <c r="Q60" s="42">
        <f aca="true" t="shared" si="34" ref="Q60:Q66">R60-P60</f>
        <v>-8</v>
      </c>
      <c r="R60" s="42">
        <v>2</v>
      </c>
      <c r="S60" s="43">
        <v>0</v>
      </c>
      <c r="T60" s="126">
        <f t="shared" si="4"/>
        <v>0</v>
      </c>
    </row>
    <row r="61" spans="1:20" s="3" customFormat="1" ht="15.75">
      <c r="A61" s="44" t="s">
        <v>20</v>
      </c>
      <c r="B61" s="108">
        <v>223</v>
      </c>
      <c r="C61" s="45" t="s">
        <v>7</v>
      </c>
      <c r="D61" s="45">
        <v>132</v>
      </c>
      <c r="E61" s="45">
        <v>84</v>
      </c>
      <c r="F61" s="42">
        <f t="shared" si="30"/>
        <v>84</v>
      </c>
      <c r="G61" s="45">
        <v>84</v>
      </c>
      <c r="H61" s="45"/>
      <c r="I61" s="45"/>
      <c r="J61" s="45"/>
      <c r="K61" s="45"/>
      <c r="L61" s="45"/>
      <c r="M61" s="45"/>
      <c r="N61" s="42">
        <v>238</v>
      </c>
      <c r="O61" s="46">
        <f t="shared" si="33"/>
        <v>2214.9829030407345</v>
      </c>
      <c r="P61" s="42">
        <v>870</v>
      </c>
      <c r="Q61" s="42">
        <f t="shared" si="34"/>
        <v>1.5</v>
      </c>
      <c r="R61" s="42">
        <v>871.5</v>
      </c>
      <c r="S61" s="43">
        <v>423.4</v>
      </c>
      <c r="T61" s="126">
        <f t="shared" si="4"/>
        <v>48.582903040734365</v>
      </c>
    </row>
    <row r="62" spans="1:20" s="3" customFormat="1" ht="18" customHeight="1" hidden="1">
      <c r="A62" s="44" t="s">
        <v>20</v>
      </c>
      <c r="B62" s="108">
        <v>223</v>
      </c>
      <c r="C62" s="45" t="s">
        <v>127</v>
      </c>
      <c r="D62" s="45">
        <v>132</v>
      </c>
      <c r="E62" s="45">
        <v>84</v>
      </c>
      <c r="F62" s="42">
        <f>SUM(G62:L62)</f>
        <v>84</v>
      </c>
      <c r="G62" s="45">
        <v>84</v>
      </c>
      <c r="H62" s="45"/>
      <c r="I62" s="45"/>
      <c r="J62" s="45"/>
      <c r="K62" s="45"/>
      <c r="L62" s="45"/>
      <c r="M62" s="45"/>
      <c r="N62" s="42">
        <v>238</v>
      </c>
      <c r="O62" s="46">
        <f t="shared" si="33"/>
        <v>0</v>
      </c>
      <c r="P62" s="42">
        <v>0</v>
      </c>
      <c r="Q62" s="42">
        <f t="shared" si="34"/>
        <v>0</v>
      </c>
      <c r="R62" s="42">
        <f>SUM(P62+Q62)</f>
        <v>0</v>
      </c>
      <c r="S62" s="43">
        <v>0</v>
      </c>
      <c r="T62" s="126">
        <v>0</v>
      </c>
    </row>
    <row r="63" spans="1:20" s="3" customFormat="1" ht="15.75" hidden="1">
      <c r="A63" s="44" t="s">
        <v>20</v>
      </c>
      <c r="B63" s="108">
        <v>224</v>
      </c>
      <c r="C63" s="45" t="s">
        <v>8</v>
      </c>
      <c r="D63" s="45"/>
      <c r="E63" s="45"/>
      <c r="F63" s="42">
        <f t="shared" si="30"/>
        <v>0</v>
      </c>
      <c r="G63" s="45"/>
      <c r="H63" s="45"/>
      <c r="I63" s="45"/>
      <c r="J63" s="45"/>
      <c r="K63" s="45"/>
      <c r="L63" s="45"/>
      <c r="M63" s="45"/>
      <c r="N63" s="42"/>
      <c r="O63" s="46">
        <f t="shared" si="33"/>
        <v>0</v>
      </c>
      <c r="P63" s="42">
        <v>0</v>
      </c>
      <c r="Q63" s="42">
        <f t="shared" si="34"/>
        <v>0</v>
      </c>
      <c r="R63" s="42">
        <v>0</v>
      </c>
      <c r="S63" s="43">
        <v>0</v>
      </c>
      <c r="T63" s="126">
        <v>0</v>
      </c>
    </row>
    <row r="64" spans="1:20" s="3" customFormat="1" ht="15.75">
      <c r="A64" s="44" t="s">
        <v>20</v>
      </c>
      <c r="B64" s="108">
        <v>225</v>
      </c>
      <c r="C64" s="45" t="s">
        <v>9</v>
      </c>
      <c r="D64" s="45">
        <v>22</v>
      </c>
      <c r="E64" s="45">
        <v>5</v>
      </c>
      <c r="F64" s="42">
        <f t="shared" si="30"/>
        <v>7</v>
      </c>
      <c r="G64" s="45">
        <v>7</v>
      </c>
      <c r="H64" s="45"/>
      <c r="I64" s="45"/>
      <c r="J64" s="45"/>
      <c r="K64" s="45"/>
      <c r="L64" s="45"/>
      <c r="M64" s="45"/>
      <c r="N64" s="42">
        <v>17</v>
      </c>
      <c r="O64" s="46">
        <f t="shared" si="33"/>
        <v>1030.038028169014</v>
      </c>
      <c r="P64" s="42">
        <v>330</v>
      </c>
      <c r="Q64" s="42">
        <f t="shared" si="34"/>
        <v>25</v>
      </c>
      <c r="R64" s="42">
        <v>355</v>
      </c>
      <c r="S64" s="43">
        <v>249.7</v>
      </c>
      <c r="T64" s="126">
        <f t="shared" si="4"/>
        <v>70.33802816901408</v>
      </c>
    </row>
    <row r="65" spans="1:20" s="3" customFormat="1" ht="15.75">
      <c r="A65" s="44" t="s">
        <v>20</v>
      </c>
      <c r="B65" s="108">
        <v>226</v>
      </c>
      <c r="C65" s="45" t="s">
        <v>10</v>
      </c>
      <c r="D65" s="45">
        <v>78</v>
      </c>
      <c r="E65" s="45">
        <v>57</v>
      </c>
      <c r="F65" s="42">
        <f t="shared" si="30"/>
        <v>69</v>
      </c>
      <c r="G65" s="45">
        <v>69</v>
      </c>
      <c r="H65" s="45"/>
      <c r="I65" s="45"/>
      <c r="J65" s="45"/>
      <c r="K65" s="45"/>
      <c r="L65" s="45"/>
      <c r="M65" s="45"/>
      <c r="N65" s="42">
        <v>61</v>
      </c>
      <c r="O65" s="46">
        <f t="shared" si="33"/>
        <v>183.13333333333333</v>
      </c>
      <c r="P65" s="42">
        <v>105</v>
      </c>
      <c r="Q65" s="42">
        <f t="shared" si="34"/>
        <v>-30</v>
      </c>
      <c r="R65" s="42">
        <v>75</v>
      </c>
      <c r="S65" s="43">
        <v>14.2</v>
      </c>
      <c r="T65" s="126">
        <f t="shared" si="4"/>
        <v>18.933333333333334</v>
      </c>
    </row>
    <row r="66" spans="1:20" s="3" customFormat="1" ht="17.25" customHeight="1">
      <c r="A66" s="44" t="s">
        <v>20</v>
      </c>
      <c r="B66" s="108">
        <v>251</v>
      </c>
      <c r="C66" s="45" t="s">
        <v>42</v>
      </c>
      <c r="D66" s="45"/>
      <c r="E66" s="45"/>
      <c r="F66" s="42"/>
      <c r="G66" s="45"/>
      <c r="H66" s="45"/>
      <c r="I66" s="45"/>
      <c r="J66" s="45"/>
      <c r="K66" s="45"/>
      <c r="L66" s="45"/>
      <c r="M66" s="45"/>
      <c r="N66" s="42"/>
      <c r="O66" s="46">
        <f t="shared" si="33"/>
        <v>346.28447319778184</v>
      </c>
      <c r="P66" s="42">
        <v>108</v>
      </c>
      <c r="Q66" s="42">
        <f t="shared" si="34"/>
        <v>0.20000000000000284</v>
      </c>
      <c r="R66" s="42">
        <v>108.2</v>
      </c>
      <c r="S66" s="43">
        <v>67.5</v>
      </c>
      <c r="T66" s="126">
        <f t="shared" si="4"/>
        <v>62.38447319778189</v>
      </c>
    </row>
    <row r="67" spans="1:20" s="2" customFormat="1" ht="15.75" hidden="1">
      <c r="A67" s="51" t="s">
        <v>20</v>
      </c>
      <c r="B67" s="107">
        <v>262</v>
      </c>
      <c r="C67" s="52" t="s">
        <v>35</v>
      </c>
      <c r="D67" s="52"/>
      <c r="E67" s="52"/>
      <c r="F67" s="42">
        <f t="shared" si="30"/>
        <v>0</v>
      </c>
      <c r="G67" s="52"/>
      <c r="H67" s="52"/>
      <c r="I67" s="52"/>
      <c r="J67" s="52"/>
      <c r="K67" s="52"/>
      <c r="L67" s="52"/>
      <c r="M67" s="52"/>
      <c r="N67" s="53"/>
      <c r="O67" s="46">
        <f t="shared" si="33"/>
        <v>0</v>
      </c>
      <c r="P67" s="53">
        <v>0</v>
      </c>
      <c r="Q67" s="53">
        <v>0</v>
      </c>
      <c r="R67" s="42">
        <f>SUM(P67:Q67)</f>
        <v>0</v>
      </c>
      <c r="S67" s="54">
        <v>0</v>
      </c>
      <c r="T67" s="126">
        <v>0</v>
      </c>
    </row>
    <row r="68" spans="1:20" s="2" customFormat="1" ht="15.75" hidden="1">
      <c r="A68" s="51" t="s">
        <v>20</v>
      </c>
      <c r="B68" s="107">
        <v>263</v>
      </c>
      <c r="C68" s="52" t="s">
        <v>119</v>
      </c>
      <c r="D68" s="52"/>
      <c r="E68" s="52"/>
      <c r="F68" s="42">
        <f t="shared" si="30"/>
        <v>0</v>
      </c>
      <c r="G68" s="52"/>
      <c r="H68" s="52"/>
      <c r="I68" s="52"/>
      <c r="J68" s="52"/>
      <c r="K68" s="52"/>
      <c r="L68" s="52"/>
      <c r="M68" s="52"/>
      <c r="N68" s="53">
        <v>0</v>
      </c>
      <c r="O68" s="49"/>
      <c r="P68" s="53">
        <v>0</v>
      </c>
      <c r="Q68" s="53">
        <v>0</v>
      </c>
      <c r="R68" s="42">
        <f>SUM(P68:Q68)</f>
        <v>0</v>
      </c>
      <c r="S68" s="54">
        <v>0</v>
      </c>
      <c r="T68" s="126">
        <v>0</v>
      </c>
    </row>
    <row r="69" spans="1:20" s="2" customFormat="1" ht="15.75">
      <c r="A69" s="51" t="s">
        <v>20</v>
      </c>
      <c r="B69" s="107">
        <v>290</v>
      </c>
      <c r="C69" s="52" t="s">
        <v>12</v>
      </c>
      <c r="D69" s="53">
        <v>53</v>
      </c>
      <c r="E69" s="52">
        <v>2</v>
      </c>
      <c r="F69" s="42">
        <f t="shared" si="30"/>
        <v>2</v>
      </c>
      <c r="G69" s="52">
        <v>2</v>
      </c>
      <c r="H69" s="52"/>
      <c r="I69" s="52"/>
      <c r="J69" s="52"/>
      <c r="K69" s="52"/>
      <c r="L69" s="52"/>
      <c r="M69" s="52"/>
      <c r="N69" s="53">
        <v>35</v>
      </c>
      <c r="O69" s="46">
        <f>SUM(P69:T69)</f>
        <v>40.800000000000004</v>
      </c>
      <c r="P69" s="53">
        <v>19</v>
      </c>
      <c r="Q69" s="53">
        <f>R69-P69</f>
        <v>-11.5</v>
      </c>
      <c r="R69" s="53">
        <v>7.5</v>
      </c>
      <c r="S69" s="54">
        <v>1.8</v>
      </c>
      <c r="T69" s="126">
        <f t="shared" si="4"/>
        <v>24.000000000000004</v>
      </c>
    </row>
    <row r="70" spans="1:20" s="2" customFormat="1" ht="15.75">
      <c r="A70" s="51" t="s">
        <v>20</v>
      </c>
      <c r="B70" s="107">
        <v>300</v>
      </c>
      <c r="C70" s="52" t="s">
        <v>13</v>
      </c>
      <c r="D70" s="53">
        <f>SUM(D72:D73)</f>
        <v>175</v>
      </c>
      <c r="E70" s="53">
        <f aca="true" t="shared" si="35" ref="E70:M70">SUM(E72:E73)</f>
        <v>139</v>
      </c>
      <c r="F70" s="53">
        <f t="shared" si="35"/>
        <v>186</v>
      </c>
      <c r="G70" s="53">
        <f t="shared" si="35"/>
        <v>186</v>
      </c>
      <c r="H70" s="53">
        <f t="shared" si="35"/>
        <v>0</v>
      </c>
      <c r="I70" s="53">
        <f t="shared" si="35"/>
        <v>0</v>
      </c>
      <c r="J70" s="53">
        <f t="shared" si="35"/>
        <v>0</v>
      </c>
      <c r="K70" s="53">
        <f t="shared" si="35"/>
        <v>0</v>
      </c>
      <c r="L70" s="53">
        <f t="shared" si="35"/>
        <v>0</v>
      </c>
      <c r="M70" s="53">
        <f t="shared" si="35"/>
        <v>0</v>
      </c>
      <c r="N70" s="53">
        <f>SUM(N72:N73)</f>
        <v>162</v>
      </c>
      <c r="O70" s="49">
        <f>SUM(O72:O73)</f>
        <v>705.6413255360624</v>
      </c>
      <c r="P70" s="53">
        <f>SUM(P71:P73)</f>
        <v>332</v>
      </c>
      <c r="Q70" s="53">
        <v>-82.4</v>
      </c>
      <c r="R70" s="53">
        <f>SUM(R71:R73)</f>
        <v>249.6</v>
      </c>
      <c r="S70" s="54">
        <f>S71+S73</f>
        <v>140.70000000000002</v>
      </c>
      <c r="T70" s="125">
        <f t="shared" si="4"/>
        <v>56.370192307692314</v>
      </c>
    </row>
    <row r="71" spans="1:20" s="2" customFormat="1" ht="15.75">
      <c r="A71" s="44" t="s">
        <v>153</v>
      </c>
      <c r="B71" s="108">
        <v>310</v>
      </c>
      <c r="C71" s="52" t="s">
        <v>154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49"/>
      <c r="P71" s="42">
        <v>135</v>
      </c>
      <c r="Q71" s="42">
        <f>R71-P71</f>
        <v>-135</v>
      </c>
      <c r="R71" s="42">
        <v>0</v>
      </c>
      <c r="S71" s="43">
        <v>1.9</v>
      </c>
      <c r="T71" s="125">
        <v>0</v>
      </c>
    </row>
    <row r="72" spans="1:20" s="3" customFormat="1" ht="15.75">
      <c r="A72" s="44" t="s">
        <v>20</v>
      </c>
      <c r="B72" s="108">
        <v>310</v>
      </c>
      <c r="C72" s="45" t="s">
        <v>14</v>
      </c>
      <c r="D72" s="45">
        <v>77</v>
      </c>
      <c r="E72" s="45">
        <v>77</v>
      </c>
      <c r="F72" s="42">
        <f t="shared" si="30"/>
        <v>77</v>
      </c>
      <c r="G72" s="45">
        <v>77</v>
      </c>
      <c r="H72" s="45"/>
      <c r="I72" s="45"/>
      <c r="J72" s="45"/>
      <c r="K72" s="45"/>
      <c r="L72" s="45"/>
      <c r="M72" s="45"/>
      <c r="N72" s="42">
        <v>46</v>
      </c>
      <c r="O72" s="46">
        <f>SUM(P72:T72)</f>
        <v>88.8</v>
      </c>
      <c r="P72" s="42">
        <v>65</v>
      </c>
      <c r="Q72" s="42">
        <f>R72-P72</f>
        <v>-20.6</v>
      </c>
      <c r="R72" s="42">
        <v>44.4</v>
      </c>
      <c r="S72" s="43">
        <v>0</v>
      </c>
      <c r="T72" s="126">
        <f t="shared" si="4"/>
        <v>0</v>
      </c>
    </row>
    <row r="73" spans="1:20" s="3" customFormat="1" ht="18" customHeight="1">
      <c r="A73" s="44" t="s">
        <v>20</v>
      </c>
      <c r="B73" s="108">
        <v>340</v>
      </c>
      <c r="C73" s="45" t="s">
        <v>15</v>
      </c>
      <c r="D73" s="45">
        <v>98</v>
      </c>
      <c r="E73" s="45">
        <v>62</v>
      </c>
      <c r="F73" s="42">
        <f t="shared" si="30"/>
        <v>109</v>
      </c>
      <c r="G73" s="45">
        <v>109</v>
      </c>
      <c r="H73" s="45"/>
      <c r="I73" s="45"/>
      <c r="J73" s="45"/>
      <c r="K73" s="45"/>
      <c r="L73" s="45"/>
      <c r="M73" s="45"/>
      <c r="N73" s="42">
        <v>116</v>
      </c>
      <c r="O73" s="46">
        <f>SUM(P73:T73)</f>
        <v>616.8413255360624</v>
      </c>
      <c r="P73" s="42">
        <v>132</v>
      </c>
      <c r="Q73" s="42">
        <f>R73-P73</f>
        <v>73.19999999999999</v>
      </c>
      <c r="R73" s="42">
        <v>205.2</v>
      </c>
      <c r="S73" s="43">
        <v>138.8</v>
      </c>
      <c r="T73" s="126">
        <f t="shared" si="4"/>
        <v>67.6413255360624</v>
      </c>
    </row>
    <row r="74" spans="1:20" s="3" customFormat="1" ht="15.75" customHeight="1">
      <c r="A74" s="47"/>
      <c r="B74" s="109"/>
      <c r="C74" s="49" t="s">
        <v>18</v>
      </c>
      <c r="D74" s="49">
        <f aca="true" t="shared" si="36" ref="D74:O74">SUM(D50,D58,D68,D69,D70)</f>
        <v>3622</v>
      </c>
      <c r="E74" s="49">
        <f t="shared" si="36"/>
        <v>2331</v>
      </c>
      <c r="F74" s="49">
        <f t="shared" si="36"/>
        <v>3077</v>
      </c>
      <c r="G74" s="49">
        <f t="shared" si="36"/>
        <v>473</v>
      </c>
      <c r="H74" s="49">
        <f t="shared" si="36"/>
        <v>1213</v>
      </c>
      <c r="I74" s="49">
        <f t="shared" si="36"/>
        <v>1391</v>
      </c>
      <c r="J74" s="49">
        <f t="shared" si="36"/>
        <v>0</v>
      </c>
      <c r="K74" s="49">
        <f t="shared" si="36"/>
        <v>0</v>
      </c>
      <c r="L74" s="49">
        <f t="shared" si="36"/>
        <v>0</v>
      </c>
      <c r="M74" s="49">
        <f t="shared" si="36"/>
        <v>0</v>
      </c>
      <c r="N74" s="49">
        <f t="shared" si="36"/>
        <v>5029</v>
      </c>
      <c r="O74" s="49">
        <f t="shared" si="36"/>
        <v>15961.55670876086</v>
      </c>
      <c r="P74" s="49">
        <f>SUM(P50,P58,P68,P69,P70,P67,P66)</f>
        <v>5707</v>
      </c>
      <c r="Q74" s="49">
        <v>-21.2</v>
      </c>
      <c r="R74" s="49">
        <f>SUM(R50,R58,R68,R69,R70,R67,R66)</f>
        <v>5685.8</v>
      </c>
      <c r="S74" s="50">
        <f>S50+S58+S69+S70</f>
        <v>4455.9</v>
      </c>
      <c r="T74" s="127">
        <f t="shared" si="4"/>
        <v>78.36891906152168</v>
      </c>
    </row>
    <row r="75" spans="1:20" s="2" customFormat="1" ht="15.75" hidden="1">
      <c r="A75" s="51" t="s">
        <v>67</v>
      </c>
      <c r="B75" s="107">
        <v>210</v>
      </c>
      <c r="C75" s="52" t="s">
        <v>30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>
        <f>SUM(N76:N78)</f>
        <v>0</v>
      </c>
      <c r="O75" s="49"/>
      <c r="P75" s="53"/>
      <c r="Q75" s="53"/>
      <c r="R75" s="53"/>
      <c r="S75" s="54"/>
      <c r="T75" s="126" t="e">
        <f t="shared" si="4"/>
        <v>#DIV/0!</v>
      </c>
    </row>
    <row r="76" spans="1:20" s="3" customFormat="1" ht="15.75" hidden="1">
      <c r="A76" s="44" t="s">
        <v>67</v>
      </c>
      <c r="B76" s="108">
        <v>211</v>
      </c>
      <c r="C76" s="45" t="s">
        <v>1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2"/>
      <c r="O76" s="46"/>
      <c r="P76" s="42"/>
      <c r="Q76" s="42"/>
      <c r="R76" s="42"/>
      <c r="S76" s="43"/>
      <c r="T76" s="126" t="e">
        <f t="shared" si="4"/>
        <v>#DIV/0!</v>
      </c>
    </row>
    <row r="77" spans="1:20" s="3" customFormat="1" ht="15.75" hidden="1">
      <c r="A77" s="44" t="s">
        <v>67</v>
      </c>
      <c r="B77" s="108">
        <v>212</v>
      </c>
      <c r="C77" s="45" t="s">
        <v>2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2"/>
      <c r="O77" s="46"/>
      <c r="P77" s="42"/>
      <c r="Q77" s="42"/>
      <c r="R77" s="42"/>
      <c r="S77" s="43"/>
      <c r="T77" s="126" t="e">
        <f t="shared" si="4"/>
        <v>#DIV/0!</v>
      </c>
    </row>
    <row r="78" spans="1:20" s="3" customFormat="1" ht="15.75" hidden="1">
      <c r="A78" s="44" t="s">
        <v>67</v>
      </c>
      <c r="B78" s="108">
        <v>213</v>
      </c>
      <c r="C78" s="45" t="s">
        <v>3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2"/>
      <c r="O78" s="46"/>
      <c r="P78" s="42"/>
      <c r="Q78" s="42"/>
      <c r="R78" s="42"/>
      <c r="S78" s="43"/>
      <c r="T78" s="126" t="e">
        <f t="shared" si="4"/>
        <v>#DIV/0!</v>
      </c>
    </row>
    <row r="79" spans="1:20" s="2" customFormat="1" ht="15.75" hidden="1">
      <c r="A79" s="51" t="s">
        <v>67</v>
      </c>
      <c r="B79" s="107">
        <v>220</v>
      </c>
      <c r="C79" s="52" t="s">
        <v>4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>
        <f>SUM(N80:N85)</f>
        <v>0</v>
      </c>
      <c r="O79" s="49"/>
      <c r="P79" s="53"/>
      <c r="Q79" s="53"/>
      <c r="R79" s="53"/>
      <c r="S79" s="54"/>
      <c r="T79" s="126" t="e">
        <f t="shared" si="4"/>
        <v>#DIV/0!</v>
      </c>
    </row>
    <row r="80" spans="1:20" s="3" customFormat="1" ht="15.75" hidden="1">
      <c r="A80" s="44" t="s">
        <v>67</v>
      </c>
      <c r="B80" s="108">
        <v>221</v>
      </c>
      <c r="C80" s="45" t="s">
        <v>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2"/>
      <c r="O80" s="46"/>
      <c r="P80" s="42"/>
      <c r="Q80" s="42"/>
      <c r="R80" s="42"/>
      <c r="S80" s="43"/>
      <c r="T80" s="126" t="e">
        <f aca="true" t="shared" si="37" ref="T80:T87">SUM(S80/R80*100)</f>
        <v>#DIV/0!</v>
      </c>
    </row>
    <row r="81" spans="1:20" s="3" customFormat="1" ht="15.75" hidden="1">
      <c r="A81" s="44" t="s">
        <v>67</v>
      </c>
      <c r="B81" s="108">
        <v>222</v>
      </c>
      <c r="C81" s="45" t="s">
        <v>6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2"/>
      <c r="O81" s="46"/>
      <c r="P81" s="42"/>
      <c r="Q81" s="42"/>
      <c r="R81" s="42"/>
      <c r="S81" s="43"/>
      <c r="T81" s="126" t="e">
        <f t="shared" si="37"/>
        <v>#DIV/0!</v>
      </c>
    </row>
    <row r="82" spans="1:20" s="3" customFormat="1" ht="15.75" hidden="1">
      <c r="A82" s="44" t="s">
        <v>67</v>
      </c>
      <c r="B82" s="108">
        <v>223</v>
      </c>
      <c r="C82" s="45" t="s">
        <v>7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2"/>
      <c r="O82" s="46"/>
      <c r="P82" s="42"/>
      <c r="Q82" s="42"/>
      <c r="R82" s="42"/>
      <c r="S82" s="43"/>
      <c r="T82" s="126" t="e">
        <f t="shared" si="37"/>
        <v>#DIV/0!</v>
      </c>
    </row>
    <row r="83" spans="1:20" s="3" customFormat="1" ht="15.75" hidden="1">
      <c r="A83" s="44" t="s">
        <v>67</v>
      </c>
      <c r="B83" s="108">
        <v>224</v>
      </c>
      <c r="C83" s="45" t="s">
        <v>8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2"/>
      <c r="O83" s="46"/>
      <c r="P83" s="42"/>
      <c r="Q83" s="42"/>
      <c r="R83" s="42"/>
      <c r="S83" s="43"/>
      <c r="T83" s="126" t="e">
        <f t="shared" si="37"/>
        <v>#DIV/0!</v>
      </c>
    </row>
    <row r="84" spans="1:20" s="3" customFormat="1" ht="15.75" hidden="1">
      <c r="A84" s="44" t="s">
        <v>67</v>
      </c>
      <c r="B84" s="108">
        <v>225</v>
      </c>
      <c r="C84" s="45" t="s">
        <v>9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2"/>
      <c r="O84" s="46"/>
      <c r="P84" s="42"/>
      <c r="Q84" s="42"/>
      <c r="R84" s="42"/>
      <c r="S84" s="43"/>
      <c r="T84" s="126" t="e">
        <f t="shared" si="37"/>
        <v>#DIV/0!</v>
      </c>
    </row>
    <row r="85" spans="1:20" s="3" customFormat="1" ht="15.75" hidden="1">
      <c r="A85" s="44" t="s">
        <v>67</v>
      </c>
      <c r="B85" s="108">
        <v>226</v>
      </c>
      <c r="C85" s="45" t="s">
        <v>10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2"/>
      <c r="O85" s="46"/>
      <c r="P85" s="42"/>
      <c r="Q85" s="42"/>
      <c r="R85" s="42"/>
      <c r="S85" s="43"/>
      <c r="T85" s="126" t="e">
        <f t="shared" si="37"/>
        <v>#DIV/0!</v>
      </c>
    </row>
    <row r="86" spans="1:20" s="2" customFormat="1" ht="15.75" hidden="1">
      <c r="A86" s="51" t="s">
        <v>67</v>
      </c>
      <c r="B86" s="107">
        <v>262</v>
      </c>
      <c r="C86" s="52" t="s">
        <v>35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49"/>
      <c r="P86" s="53"/>
      <c r="Q86" s="53"/>
      <c r="R86" s="53"/>
      <c r="S86" s="54"/>
      <c r="T86" s="126" t="e">
        <f t="shared" si="37"/>
        <v>#DIV/0!</v>
      </c>
    </row>
    <row r="87" spans="1:20" s="2" customFormat="1" ht="16.5" customHeight="1">
      <c r="A87" s="51" t="s">
        <v>67</v>
      </c>
      <c r="B87" s="107">
        <v>251</v>
      </c>
      <c r="C87" s="45" t="s">
        <v>42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49"/>
      <c r="P87" s="42">
        <v>628</v>
      </c>
      <c r="Q87" s="42">
        <f>R87-P87</f>
        <v>49.10000000000002</v>
      </c>
      <c r="R87" s="42">
        <v>677.1</v>
      </c>
      <c r="S87" s="43">
        <v>518.8</v>
      </c>
      <c r="T87" s="126">
        <f t="shared" si="37"/>
        <v>76.62088317826021</v>
      </c>
    </row>
    <row r="88" spans="1:20" s="2" customFormat="1" ht="15.75" customHeight="1">
      <c r="A88" s="44" t="s">
        <v>67</v>
      </c>
      <c r="B88" s="108">
        <v>251</v>
      </c>
      <c r="C88" s="45" t="s">
        <v>146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49"/>
      <c r="P88" s="42">
        <v>49</v>
      </c>
      <c r="Q88" s="42">
        <f>R88-P88</f>
        <v>-49</v>
      </c>
      <c r="R88" s="42">
        <v>0</v>
      </c>
      <c r="S88" s="43">
        <v>0</v>
      </c>
      <c r="T88" s="126">
        <v>0</v>
      </c>
    </row>
    <row r="89" spans="1:20" s="2" customFormat="1" ht="15.75" hidden="1">
      <c r="A89" s="51" t="s">
        <v>67</v>
      </c>
      <c r="B89" s="107">
        <v>290</v>
      </c>
      <c r="C89" s="52" t="s">
        <v>12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>
        <v>0</v>
      </c>
      <c r="O89" s="49"/>
      <c r="P89" s="53"/>
      <c r="Q89" s="53"/>
      <c r="R89" s="53"/>
      <c r="S89" s="54"/>
      <c r="T89" s="126" t="e">
        <f aca="true" t="shared" si="38" ref="T89:T142">SUM(S89/R89*100)</f>
        <v>#DIV/0!</v>
      </c>
    </row>
    <row r="90" spans="1:20" s="2" customFormat="1" ht="15.75" hidden="1">
      <c r="A90" s="51" t="s">
        <v>67</v>
      </c>
      <c r="B90" s="107">
        <v>300</v>
      </c>
      <c r="C90" s="52" t="s">
        <v>13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>
        <f>SUM(N91:N92)</f>
        <v>0</v>
      </c>
      <c r="O90" s="49"/>
      <c r="P90" s="53"/>
      <c r="Q90" s="53"/>
      <c r="R90" s="53"/>
      <c r="S90" s="54"/>
      <c r="T90" s="126" t="e">
        <f t="shared" si="38"/>
        <v>#DIV/0!</v>
      </c>
    </row>
    <row r="91" spans="1:20" s="3" customFormat="1" ht="15.75" hidden="1">
      <c r="A91" s="44" t="s">
        <v>67</v>
      </c>
      <c r="B91" s="108">
        <v>310</v>
      </c>
      <c r="C91" s="45" t="s">
        <v>14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2"/>
      <c r="O91" s="46"/>
      <c r="P91" s="42"/>
      <c r="Q91" s="42"/>
      <c r="R91" s="42"/>
      <c r="S91" s="43"/>
      <c r="T91" s="126" t="e">
        <f t="shared" si="38"/>
        <v>#DIV/0!</v>
      </c>
    </row>
    <row r="92" spans="1:20" s="3" customFormat="1" ht="15.75" hidden="1">
      <c r="A92" s="44" t="s">
        <v>67</v>
      </c>
      <c r="B92" s="108">
        <v>340</v>
      </c>
      <c r="C92" s="45" t="s">
        <v>15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2"/>
      <c r="O92" s="46"/>
      <c r="P92" s="42"/>
      <c r="Q92" s="42"/>
      <c r="R92" s="42"/>
      <c r="S92" s="43"/>
      <c r="T92" s="126" t="e">
        <f t="shared" si="38"/>
        <v>#DIV/0!</v>
      </c>
    </row>
    <row r="93" spans="1:20" s="3" customFormat="1" ht="15" customHeight="1">
      <c r="A93" s="47"/>
      <c r="B93" s="109"/>
      <c r="C93" s="49" t="s">
        <v>18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>
        <f>SUM(N75,N79,N88,N89,N90)</f>
        <v>0</v>
      </c>
      <c r="O93" s="49"/>
      <c r="P93" s="49">
        <f>SUM(P88,P87)</f>
        <v>677</v>
      </c>
      <c r="Q93" s="49">
        <v>0.1</v>
      </c>
      <c r="R93" s="49">
        <f>SUM(R88,R87)</f>
        <v>677.1</v>
      </c>
      <c r="S93" s="50">
        <f>SUM(S88,S87)</f>
        <v>518.8</v>
      </c>
      <c r="T93" s="127">
        <f t="shared" si="38"/>
        <v>76.62088317826021</v>
      </c>
    </row>
    <row r="94" spans="1:20" s="5" customFormat="1" ht="15.75" hidden="1">
      <c r="A94" s="55" t="s">
        <v>80</v>
      </c>
      <c r="B94" s="110">
        <v>290</v>
      </c>
      <c r="C94" s="56" t="s">
        <v>81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>
        <v>0</v>
      </c>
      <c r="O94" s="57"/>
      <c r="P94" s="56">
        <v>0</v>
      </c>
      <c r="Q94" s="56">
        <v>0</v>
      </c>
      <c r="R94" s="58">
        <f>SUM(P94+Q94)</f>
        <v>0</v>
      </c>
      <c r="S94" s="59"/>
      <c r="T94" s="128">
        <v>0</v>
      </c>
    </row>
    <row r="95" spans="1:20" s="5" customFormat="1" ht="15.75" hidden="1">
      <c r="A95" s="55" t="s">
        <v>24</v>
      </c>
      <c r="B95" s="110">
        <v>231</v>
      </c>
      <c r="C95" s="56" t="s">
        <v>25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  <c r="P95" s="60">
        <v>0</v>
      </c>
      <c r="Q95" s="60"/>
      <c r="R95" s="58">
        <f>SUM(P95+Q95)</f>
        <v>0</v>
      </c>
      <c r="S95" s="61"/>
      <c r="T95" s="128">
        <v>0</v>
      </c>
    </row>
    <row r="96" spans="1:20" s="5" customFormat="1" ht="15.75">
      <c r="A96" s="55" t="s">
        <v>24</v>
      </c>
      <c r="B96" s="110">
        <v>290</v>
      </c>
      <c r="C96" s="56" t="s">
        <v>26</v>
      </c>
      <c r="D96" s="56">
        <v>15</v>
      </c>
      <c r="E96" s="56">
        <v>0</v>
      </c>
      <c r="F96" s="62">
        <f>SUM(G96:L96)</f>
        <v>0</v>
      </c>
      <c r="G96" s="56"/>
      <c r="H96" s="56"/>
      <c r="I96" s="56"/>
      <c r="J96" s="56"/>
      <c r="K96" s="56"/>
      <c r="L96" s="56"/>
      <c r="M96" s="56"/>
      <c r="N96" s="56">
        <v>20</v>
      </c>
      <c r="O96" s="49">
        <f>SUM(P96:T96)</f>
        <v>30</v>
      </c>
      <c r="P96" s="56">
        <v>15</v>
      </c>
      <c r="Q96" s="56">
        <f>R96-P96</f>
        <v>0</v>
      </c>
      <c r="R96" s="58">
        <v>15</v>
      </c>
      <c r="S96" s="59">
        <v>0</v>
      </c>
      <c r="T96" s="124">
        <f>SUM(S96/R96*100)</f>
        <v>0</v>
      </c>
    </row>
    <row r="97" spans="1:20" s="5" customFormat="1" ht="15.75" hidden="1">
      <c r="A97" s="55" t="s">
        <v>113</v>
      </c>
      <c r="B97" s="110">
        <v>226</v>
      </c>
      <c r="C97" s="56" t="s">
        <v>27</v>
      </c>
      <c r="D97" s="56"/>
      <c r="E97" s="56"/>
      <c r="F97" s="62">
        <f>SUM(G97:L97)</f>
        <v>0</v>
      </c>
      <c r="G97" s="56"/>
      <c r="H97" s="56"/>
      <c r="I97" s="56"/>
      <c r="J97" s="56"/>
      <c r="K97" s="56"/>
      <c r="L97" s="56"/>
      <c r="M97" s="56"/>
      <c r="N97" s="56">
        <v>0</v>
      </c>
      <c r="O97" s="49" t="e">
        <f>SUM(P97:T97)</f>
        <v>#DIV/0!</v>
      </c>
      <c r="P97" s="56">
        <v>0</v>
      </c>
      <c r="Q97" s="56">
        <v>0</v>
      </c>
      <c r="R97" s="58">
        <f>SUM(P97+Q97)</f>
        <v>0</v>
      </c>
      <c r="S97" s="59">
        <v>0</v>
      </c>
      <c r="T97" s="124" t="e">
        <f>SUM(S97/R97*100)</f>
        <v>#DIV/0!</v>
      </c>
    </row>
    <row r="98" spans="1:20" s="5" customFormat="1" ht="15.75">
      <c r="A98" s="55" t="s">
        <v>113</v>
      </c>
      <c r="B98" s="110">
        <v>290</v>
      </c>
      <c r="C98" s="56" t="s">
        <v>27</v>
      </c>
      <c r="D98" s="56"/>
      <c r="E98" s="56"/>
      <c r="F98" s="62">
        <f>SUM(G98:L98)</f>
        <v>0</v>
      </c>
      <c r="G98" s="56"/>
      <c r="H98" s="56"/>
      <c r="I98" s="56"/>
      <c r="J98" s="56"/>
      <c r="K98" s="56"/>
      <c r="L98" s="56"/>
      <c r="M98" s="56"/>
      <c r="N98" s="56">
        <v>0</v>
      </c>
      <c r="O98" s="49">
        <f>SUM(P98:T98)</f>
        <v>84.97368421052632</v>
      </c>
      <c r="P98" s="56">
        <v>19</v>
      </c>
      <c r="Q98" s="56">
        <f>R98-P98</f>
        <v>0</v>
      </c>
      <c r="R98" s="58">
        <v>19</v>
      </c>
      <c r="S98" s="59">
        <v>7.5</v>
      </c>
      <c r="T98" s="124">
        <f>SUM(S98/R98*100)</f>
        <v>39.473684210526315</v>
      </c>
    </row>
    <row r="99" spans="1:20" s="9" customFormat="1" ht="15" customHeight="1">
      <c r="A99" s="133" t="s">
        <v>28</v>
      </c>
      <c r="B99" s="134"/>
      <c r="C99" s="135"/>
      <c r="D99" s="40">
        <f aca="true" t="shared" si="39" ref="D99:M99">SUM(D32,D49,D74,D96)</f>
        <v>4851</v>
      </c>
      <c r="E99" s="40">
        <f t="shared" si="39"/>
        <v>3286</v>
      </c>
      <c r="F99" s="40">
        <f t="shared" si="39"/>
        <v>4354</v>
      </c>
      <c r="G99" s="40">
        <f t="shared" si="39"/>
        <v>473</v>
      </c>
      <c r="H99" s="40">
        <f t="shared" si="39"/>
        <v>2122</v>
      </c>
      <c r="I99" s="40">
        <f t="shared" si="39"/>
        <v>1759</v>
      </c>
      <c r="J99" s="40">
        <f t="shared" si="39"/>
        <v>0</v>
      </c>
      <c r="K99" s="40">
        <f t="shared" si="39"/>
        <v>0</v>
      </c>
      <c r="L99" s="40">
        <f t="shared" si="39"/>
        <v>0</v>
      </c>
      <c r="M99" s="40">
        <f t="shared" si="39"/>
        <v>0</v>
      </c>
      <c r="N99" s="40" t="e">
        <f>SUM(N32,N49,N74,N95,N96,N98,N97,N93,N94)</f>
        <v>#REF!</v>
      </c>
      <c r="O99" s="40" t="e">
        <f>SUM(O32,O49,O74,O95,O96,O98,O97,O93,O94)</f>
        <v>#DIV/0!</v>
      </c>
      <c r="P99" s="40">
        <f>SUM(P97:P98,P96,P93,P74,P49,P32,P94)</f>
        <v>8095</v>
      </c>
      <c r="Q99" s="40">
        <v>-91.3</v>
      </c>
      <c r="R99" s="40">
        <f>SUM(R97:R98,R96,R93,R74,R49,R32,R94)</f>
        <v>8003.6</v>
      </c>
      <c r="S99" s="41">
        <f>SUM(S97:S98,S96,S93,S74,S49,S32,S94)</f>
        <v>6147.7</v>
      </c>
      <c r="T99" s="127">
        <f t="shared" si="38"/>
        <v>76.81168474186616</v>
      </c>
    </row>
    <row r="100" spans="1:20" s="3" customFormat="1" ht="18" customHeight="1">
      <c r="A100" s="63" t="s">
        <v>22</v>
      </c>
      <c r="B100" s="11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46"/>
      <c r="P100" s="62"/>
      <c r="Q100" s="62"/>
      <c r="R100" s="62"/>
      <c r="S100" s="64"/>
      <c r="T100" s="128"/>
    </row>
    <row r="101" spans="1:20" s="3" customFormat="1" ht="15.75">
      <c r="A101" s="51" t="s">
        <v>23</v>
      </c>
      <c r="B101" s="107">
        <v>210</v>
      </c>
      <c r="C101" s="52" t="s">
        <v>30</v>
      </c>
      <c r="D101" s="52">
        <f>SUM(D102:D104)</f>
        <v>190</v>
      </c>
      <c r="E101" s="52">
        <f aca="true" t="shared" si="40" ref="E101:M101">SUM(E102:E104)</f>
        <v>140</v>
      </c>
      <c r="F101" s="52">
        <f t="shared" si="40"/>
        <v>189</v>
      </c>
      <c r="G101" s="52">
        <f t="shared" si="40"/>
        <v>0</v>
      </c>
      <c r="H101" s="52">
        <f t="shared" si="40"/>
        <v>0</v>
      </c>
      <c r="I101" s="52">
        <f t="shared" si="40"/>
        <v>0</v>
      </c>
      <c r="J101" s="52">
        <f t="shared" si="40"/>
        <v>0</v>
      </c>
      <c r="K101" s="52">
        <f t="shared" si="40"/>
        <v>189</v>
      </c>
      <c r="L101" s="52">
        <f t="shared" si="40"/>
        <v>0</v>
      </c>
      <c r="M101" s="52">
        <f t="shared" si="40"/>
        <v>0</v>
      </c>
      <c r="N101" s="65">
        <f aca="true" t="shared" si="41" ref="N101:S101">SUM(N102:N104)</f>
        <v>189</v>
      </c>
      <c r="O101" s="49">
        <f t="shared" si="41"/>
        <v>678.8524712098706</v>
      </c>
      <c r="P101" s="65">
        <v>203</v>
      </c>
      <c r="Q101" s="65">
        <f t="shared" si="41"/>
        <v>-0.5000000000000071</v>
      </c>
      <c r="R101" s="65">
        <f t="shared" si="41"/>
        <v>202.5</v>
      </c>
      <c r="S101" s="66">
        <f t="shared" si="41"/>
        <v>135.7</v>
      </c>
      <c r="T101" s="125">
        <f t="shared" si="38"/>
        <v>67.01234567901234</v>
      </c>
    </row>
    <row r="102" spans="1:20" s="3" customFormat="1" ht="15.75">
      <c r="A102" s="44" t="s">
        <v>23</v>
      </c>
      <c r="B102" s="108">
        <v>211</v>
      </c>
      <c r="C102" s="45" t="s">
        <v>1</v>
      </c>
      <c r="D102" s="45">
        <v>142</v>
      </c>
      <c r="E102" s="45">
        <v>105</v>
      </c>
      <c r="F102" s="42">
        <f aca="true" t="shared" si="42" ref="F102:F114">SUM(G102:L102)</f>
        <v>142</v>
      </c>
      <c r="G102" s="45"/>
      <c r="H102" s="45"/>
      <c r="I102" s="45"/>
      <c r="J102" s="45"/>
      <c r="K102" s="45">
        <v>142</v>
      </c>
      <c r="L102" s="45"/>
      <c r="M102" s="45"/>
      <c r="N102" s="42">
        <v>141</v>
      </c>
      <c r="O102" s="46">
        <f>SUM(P102:T102)</f>
        <v>477.93136246786634</v>
      </c>
      <c r="P102" s="42">
        <v>156</v>
      </c>
      <c r="Q102" s="42">
        <f>R102-P102</f>
        <v>-0.4000000000000057</v>
      </c>
      <c r="R102" s="42">
        <v>155.6</v>
      </c>
      <c r="S102" s="43">
        <v>101.5</v>
      </c>
      <c r="T102" s="126">
        <f t="shared" si="38"/>
        <v>65.23136246786633</v>
      </c>
    </row>
    <row r="103" spans="1:20" s="3" customFormat="1" ht="15.75" customHeight="1">
      <c r="A103" s="44" t="s">
        <v>23</v>
      </c>
      <c r="B103" s="108">
        <v>212</v>
      </c>
      <c r="C103" s="45" t="s">
        <v>2</v>
      </c>
      <c r="D103" s="45">
        <v>11</v>
      </c>
      <c r="E103" s="45">
        <v>11</v>
      </c>
      <c r="F103" s="42">
        <f t="shared" si="42"/>
        <v>11</v>
      </c>
      <c r="G103" s="45"/>
      <c r="H103" s="45"/>
      <c r="I103" s="45"/>
      <c r="J103" s="45"/>
      <c r="K103" s="45">
        <v>11</v>
      </c>
      <c r="L103" s="45"/>
      <c r="M103" s="45"/>
      <c r="N103" s="42"/>
      <c r="O103" s="46">
        <f>SUM(P103:T103)</f>
        <v>0</v>
      </c>
      <c r="P103" s="42">
        <v>0</v>
      </c>
      <c r="Q103" s="42">
        <v>0</v>
      </c>
      <c r="R103" s="42">
        <f>SUM(P103+Q103)</f>
        <v>0</v>
      </c>
      <c r="S103" s="43">
        <v>0</v>
      </c>
      <c r="T103" s="126">
        <v>0</v>
      </c>
    </row>
    <row r="104" spans="1:20" s="3" customFormat="1" ht="15.75">
      <c r="A104" s="44" t="s">
        <v>23</v>
      </c>
      <c r="B104" s="108">
        <v>213</v>
      </c>
      <c r="C104" s="45" t="s">
        <v>3</v>
      </c>
      <c r="D104" s="45">
        <v>37</v>
      </c>
      <c r="E104" s="45">
        <v>24</v>
      </c>
      <c r="F104" s="42">
        <f t="shared" si="42"/>
        <v>36</v>
      </c>
      <c r="G104" s="45"/>
      <c r="H104" s="45"/>
      <c r="I104" s="45"/>
      <c r="J104" s="45"/>
      <c r="K104" s="45">
        <v>36</v>
      </c>
      <c r="L104" s="45"/>
      <c r="M104" s="45"/>
      <c r="N104" s="42">
        <v>48</v>
      </c>
      <c r="O104" s="46">
        <f>SUM(P104:T104)</f>
        <v>200.92110874200426</v>
      </c>
      <c r="P104" s="42">
        <v>47</v>
      </c>
      <c r="Q104" s="42">
        <f>R104-P104</f>
        <v>-0.10000000000000142</v>
      </c>
      <c r="R104" s="42">
        <v>46.9</v>
      </c>
      <c r="S104" s="43">
        <v>34.2</v>
      </c>
      <c r="T104" s="126">
        <f t="shared" si="38"/>
        <v>72.92110874200426</v>
      </c>
    </row>
    <row r="105" spans="1:20" s="3" customFormat="1" ht="15.75">
      <c r="A105" s="51" t="s">
        <v>23</v>
      </c>
      <c r="B105" s="107">
        <v>220</v>
      </c>
      <c r="C105" s="52" t="s">
        <v>4</v>
      </c>
      <c r="D105" s="52">
        <f>SUM(D106:D111)</f>
        <v>1</v>
      </c>
      <c r="E105" s="52">
        <f aca="true" t="shared" si="43" ref="E105:M105">SUM(E106:E111)</f>
        <v>0</v>
      </c>
      <c r="F105" s="52">
        <f t="shared" si="43"/>
        <v>0</v>
      </c>
      <c r="G105" s="52">
        <f t="shared" si="43"/>
        <v>0</v>
      </c>
      <c r="H105" s="52">
        <f t="shared" si="43"/>
        <v>0</v>
      </c>
      <c r="I105" s="52">
        <f t="shared" si="43"/>
        <v>0</v>
      </c>
      <c r="J105" s="52">
        <f t="shared" si="43"/>
        <v>0</v>
      </c>
      <c r="K105" s="52">
        <f t="shared" si="43"/>
        <v>0</v>
      </c>
      <c r="L105" s="52">
        <f t="shared" si="43"/>
        <v>0</v>
      </c>
      <c r="M105" s="52">
        <f t="shared" si="43"/>
        <v>0</v>
      </c>
      <c r="N105" s="53">
        <f aca="true" t="shared" si="44" ref="N105:S105">SUM(N106:N111)</f>
        <v>5</v>
      </c>
      <c r="O105" s="49" t="e">
        <f t="shared" si="44"/>
        <v>#DIV/0!</v>
      </c>
      <c r="P105" s="53">
        <v>13</v>
      </c>
      <c r="Q105" s="53">
        <f t="shared" si="44"/>
        <v>0</v>
      </c>
      <c r="R105" s="53">
        <f t="shared" si="44"/>
        <v>13</v>
      </c>
      <c r="S105" s="53">
        <f t="shared" si="44"/>
        <v>1.5</v>
      </c>
      <c r="T105" s="125">
        <f t="shared" si="38"/>
        <v>11.538461538461538</v>
      </c>
    </row>
    <row r="106" spans="1:20" s="3" customFormat="1" ht="15.75">
      <c r="A106" s="44" t="s">
        <v>23</v>
      </c>
      <c r="B106" s="108">
        <v>221</v>
      </c>
      <c r="C106" s="45" t="s">
        <v>5</v>
      </c>
      <c r="D106" s="45"/>
      <c r="E106" s="45"/>
      <c r="F106" s="42">
        <f t="shared" si="42"/>
        <v>0</v>
      </c>
      <c r="G106" s="45"/>
      <c r="H106" s="45"/>
      <c r="I106" s="45"/>
      <c r="J106" s="45"/>
      <c r="K106" s="45"/>
      <c r="L106" s="45"/>
      <c r="M106" s="45"/>
      <c r="N106" s="42"/>
      <c r="O106" s="46">
        <f aca="true" t="shared" si="45" ref="O106:O111">SUM(P106:T106)</f>
        <v>36.25</v>
      </c>
      <c r="P106" s="42">
        <v>8</v>
      </c>
      <c r="Q106" s="42">
        <f>R106-P106</f>
        <v>0</v>
      </c>
      <c r="R106" s="42">
        <f aca="true" t="shared" si="46" ref="R106:R111">SUM(P106+Q106)</f>
        <v>8</v>
      </c>
      <c r="S106" s="43">
        <v>1.5</v>
      </c>
      <c r="T106" s="126">
        <f t="shared" si="38"/>
        <v>18.75</v>
      </c>
    </row>
    <row r="107" spans="1:20" s="3" customFormat="1" ht="15.75">
      <c r="A107" s="44" t="s">
        <v>23</v>
      </c>
      <c r="B107" s="108">
        <v>222</v>
      </c>
      <c r="C107" s="45" t="s">
        <v>6</v>
      </c>
      <c r="D107" s="45"/>
      <c r="E107" s="45"/>
      <c r="F107" s="42">
        <f t="shared" si="42"/>
        <v>0</v>
      </c>
      <c r="G107" s="45"/>
      <c r="H107" s="45"/>
      <c r="I107" s="45"/>
      <c r="J107" s="45"/>
      <c r="K107" s="45"/>
      <c r="L107" s="45"/>
      <c r="M107" s="45"/>
      <c r="N107" s="42"/>
      <c r="O107" s="46">
        <f t="shared" si="45"/>
        <v>6</v>
      </c>
      <c r="P107" s="42">
        <v>3</v>
      </c>
      <c r="Q107" s="42">
        <f>R107-P107</f>
        <v>0</v>
      </c>
      <c r="R107" s="42">
        <f t="shared" si="46"/>
        <v>3</v>
      </c>
      <c r="S107" s="43">
        <v>0</v>
      </c>
      <c r="T107" s="126">
        <f t="shared" si="38"/>
        <v>0</v>
      </c>
    </row>
    <row r="108" spans="1:20" s="3" customFormat="1" ht="15.75" hidden="1">
      <c r="A108" s="44" t="s">
        <v>23</v>
      </c>
      <c r="B108" s="108">
        <v>223</v>
      </c>
      <c r="C108" s="45" t="s">
        <v>7</v>
      </c>
      <c r="D108" s="45"/>
      <c r="E108" s="45"/>
      <c r="F108" s="42">
        <f t="shared" si="42"/>
        <v>0</v>
      </c>
      <c r="G108" s="45"/>
      <c r="H108" s="45"/>
      <c r="I108" s="45"/>
      <c r="J108" s="45"/>
      <c r="K108" s="45"/>
      <c r="L108" s="45"/>
      <c r="M108" s="45"/>
      <c r="N108" s="42"/>
      <c r="O108" s="46" t="e">
        <f t="shared" si="45"/>
        <v>#DIV/0!</v>
      </c>
      <c r="P108" s="42">
        <v>0</v>
      </c>
      <c r="Q108" s="42">
        <v>0</v>
      </c>
      <c r="R108" s="42">
        <f t="shared" si="46"/>
        <v>0</v>
      </c>
      <c r="S108" s="43">
        <v>0</v>
      </c>
      <c r="T108" s="126" t="e">
        <f t="shared" si="38"/>
        <v>#DIV/0!</v>
      </c>
    </row>
    <row r="109" spans="1:20" s="3" customFormat="1" ht="15.75" hidden="1">
      <c r="A109" s="44" t="s">
        <v>23</v>
      </c>
      <c r="B109" s="108">
        <v>224</v>
      </c>
      <c r="C109" s="45" t="s">
        <v>8</v>
      </c>
      <c r="D109" s="45">
        <v>1</v>
      </c>
      <c r="E109" s="45">
        <v>0</v>
      </c>
      <c r="F109" s="42">
        <f t="shared" si="42"/>
        <v>0</v>
      </c>
      <c r="G109" s="45"/>
      <c r="H109" s="45"/>
      <c r="I109" s="45"/>
      <c r="J109" s="45"/>
      <c r="K109" s="45"/>
      <c r="L109" s="45"/>
      <c r="M109" s="45"/>
      <c r="N109" s="42"/>
      <c r="O109" s="46" t="e">
        <f t="shared" si="45"/>
        <v>#DIV/0!</v>
      </c>
      <c r="P109" s="42">
        <v>0</v>
      </c>
      <c r="Q109" s="42"/>
      <c r="R109" s="42">
        <f t="shared" si="46"/>
        <v>0</v>
      </c>
      <c r="S109" s="43"/>
      <c r="T109" s="126" t="e">
        <f t="shared" si="38"/>
        <v>#DIV/0!</v>
      </c>
    </row>
    <row r="110" spans="1:20" s="3" customFormat="1" ht="15.75" hidden="1">
      <c r="A110" s="44" t="s">
        <v>23</v>
      </c>
      <c r="B110" s="108">
        <v>225</v>
      </c>
      <c r="C110" s="45" t="s">
        <v>9</v>
      </c>
      <c r="D110" s="45"/>
      <c r="E110" s="45"/>
      <c r="F110" s="42">
        <f t="shared" si="42"/>
        <v>0</v>
      </c>
      <c r="G110" s="45"/>
      <c r="H110" s="45"/>
      <c r="I110" s="45"/>
      <c r="J110" s="45"/>
      <c r="K110" s="45"/>
      <c r="L110" s="45"/>
      <c r="M110" s="45"/>
      <c r="N110" s="42"/>
      <c r="O110" s="46" t="e">
        <f t="shared" si="45"/>
        <v>#DIV/0!</v>
      </c>
      <c r="P110" s="42">
        <v>0</v>
      </c>
      <c r="Q110" s="42">
        <v>0</v>
      </c>
      <c r="R110" s="42">
        <f t="shared" si="46"/>
        <v>0</v>
      </c>
      <c r="S110" s="43"/>
      <c r="T110" s="126" t="e">
        <f t="shared" si="38"/>
        <v>#DIV/0!</v>
      </c>
    </row>
    <row r="111" spans="1:20" s="3" customFormat="1" ht="15.75">
      <c r="A111" s="44" t="s">
        <v>23</v>
      </c>
      <c r="B111" s="108">
        <v>226</v>
      </c>
      <c r="C111" s="45" t="s">
        <v>10</v>
      </c>
      <c r="D111" s="45"/>
      <c r="E111" s="45"/>
      <c r="F111" s="42">
        <f t="shared" si="42"/>
        <v>0</v>
      </c>
      <c r="G111" s="45"/>
      <c r="H111" s="45"/>
      <c r="I111" s="45"/>
      <c r="J111" s="45"/>
      <c r="K111" s="45"/>
      <c r="L111" s="45"/>
      <c r="M111" s="45"/>
      <c r="N111" s="42">
        <v>5</v>
      </c>
      <c r="O111" s="46">
        <f t="shared" si="45"/>
        <v>4</v>
      </c>
      <c r="P111" s="42">
        <v>2</v>
      </c>
      <c r="Q111" s="42">
        <v>0</v>
      </c>
      <c r="R111" s="42">
        <f t="shared" si="46"/>
        <v>2</v>
      </c>
      <c r="S111" s="43">
        <v>0</v>
      </c>
      <c r="T111" s="126">
        <f t="shared" si="38"/>
        <v>0</v>
      </c>
    </row>
    <row r="112" spans="1:20" s="2" customFormat="1" ht="15.75">
      <c r="A112" s="51" t="s">
        <v>23</v>
      </c>
      <c r="B112" s="107">
        <v>300</v>
      </c>
      <c r="C112" s="52" t="s">
        <v>13</v>
      </c>
      <c r="D112" s="52">
        <f>SUM(D113:D114)</f>
        <v>3</v>
      </c>
      <c r="E112" s="52">
        <f aca="true" t="shared" si="47" ref="E112:M112">SUM(E113:E114)</f>
        <v>0</v>
      </c>
      <c r="F112" s="52">
        <f t="shared" si="47"/>
        <v>3</v>
      </c>
      <c r="G112" s="52">
        <f t="shared" si="47"/>
        <v>0</v>
      </c>
      <c r="H112" s="52">
        <f t="shared" si="47"/>
        <v>0</v>
      </c>
      <c r="I112" s="52">
        <f t="shared" si="47"/>
        <v>0</v>
      </c>
      <c r="J112" s="52">
        <f t="shared" si="47"/>
        <v>0</v>
      </c>
      <c r="K112" s="52">
        <f t="shared" si="47"/>
        <v>3</v>
      </c>
      <c r="L112" s="52">
        <f t="shared" si="47"/>
        <v>0</v>
      </c>
      <c r="M112" s="52">
        <f t="shared" si="47"/>
        <v>0</v>
      </c>
      <c r="N112" s="53">
        <f aca="true" t="shared" si="48" ref="N112:S112">SUM(N113:N114)</f>
        <v>4</v>
      </c>
      <c r="O112" s="49">
        <f t="shared" si="48"/>
        <v>32.3</v>
      </c>
      <c r="P112" s="53">
        <v>16</v>
      </c>
      <c r="Q112" s="53">
        <f>Q113+Q114</f>
        <v>0</v>
      </c>
      <c r="R112" s="53">
        <f t="shared" si="48"/>
        <v>16.3</v>
      </c>
      <c r="S112" s="54">
        <f t="shared" si="48"/>
        <v>0</v>
      </c>
      <c r="T112" s="125">
        <f t="shared" si="38"/>
        <v>0</v>
      </c>
    </row>
    <row r="113" spans="1:20" s="3" customFormat="1" ht="15.75">
      <c r="A113" s="44" t="s">
        <v>23</v>
      </c>
      <c r="B113" s="108">
        <v>310</v>
      </c>
      <c r="C113" s="45" t="s">
        <v>14</v>
      </c>
      <c r="D113" s="45"/>
      <c r="E113" s="45"/>
      <c r="F113" s="42">
        <f t="shared" si="42"/>
        <v>0</v>
      </c>
      <c r="G113" s="45"/>
      <c r="H113" s="45"/>
      <c r="I113" s="45"/>
      <c r="J113" s="45"/>
      <c r="K113" s="45"/>
      <c r="L113" s="45"/>
      <c r="M113" s="45"/>
      <c r="N113" s="42">
        <v>2</v>
      </c>
      <c r="O113" s="46">
        <f>SUM(P113:T113)</f>
        <v>0</v>
      </c>
      <c r="P113" s="42">
        <v>0</v>
      </c>
      <c r="Q113" s="42">
        <f>R113-P113</f>
        <v>0</v>
      </c>
      <c r="R113" s="42">
        <f>SUM(P113+Q113)</f>
        <v>0</v>
      </c>
      <c r="S113" s="43">
        <v>0</v>
      </c>
      <c r="T113" s="126">
        <v>0</v>
      </c>
    </row>
    <row r="114" spans="1:20" s="3" customFormat="1" ht="15" customHeight="1">
      <c r="A114" s="44" t="s">
        <v>23</v>
      </c>
      <c r="B114" s="108">
        <v>340</v>
      </c>
      <c r="C114" s="45" t="s">
        <v>15</v>
      </c>
      <c r="D114" s="45">
        <v>3</v>
      </c>
      <c r="E114" s="45">
        <v>0</v>
      </c>
      <c r="F114" s="42">
        <f t="shared" si="42"/>
        <v>3</v>
      </c>
      <c r="G114" s="45"/>
      <c r="H114" s="45"/>
      <c r="I114" s="45"/>
      <c r="J114" s="45"/>
      <c r="K114" s="45">
        <v>3</v>
      </c>
      <c r="L114" s="45"/>
      <c r="M114" s="45"/>
      <c r="N114" s="42">
        <v>2</v>
      </c>
      <c r="O114" s="46">
        <f>SUM(P114:T114)</f>
        <v>32.6</v>
      </c>
      <c r="P114" s="42">
        <v>16</v>
      </c>
      <c r="Q114" s="42">
        <f>R114-P114</f>
        <v>0.3000000000000007</v>
      </c>
      <c r="R114" s="42">
        <v>16.3</v>
      </c>
      <c r="S114" s="43">
        <v>0</v>
      </c>
      <c r="T114" s="126">
        <f t="shared" si="38"/>
        <v>0</v>
      </c>
    </row>
    <row r="115" spans="1:20" s="10" customFormat="1" ht="14.25" customHeight="1">
      <c r="A115" s="133" t="s">
        <v>29</v>
      </c>
      <c r="B115" s="134"/>
      <c r="C115" s="135"/>
      <c r="D115" s="67">
        <f>SUM(D101,D105,D112)</f>
        <v>194</v>
      </c>
      <c r="E115" s="67">
        <f aca="true" t="shared" si="49" ref="E115:M115">SUM(E101,E105,E112)</f>
        <v>140</v>
      </c>
      <c r="F115" s="67">
        <f t="shared" si="49"/>
        <v>192</v>
      </c>
      <c r="G115" s="67">
        <f t="shared" si="49"/>
        <v>0</v>
      </c>
      <c r="H115" s="67">
        <f t="shared" si="49"/>
        <v>0</v>
      </c>
      <c r="I115" s="67">
        <f t="shared" si="49"/>
        <v>0</v>
      </c>
      <c r="J115" s="67">
        <f t="shared" si="49"/>
        <v>0</v>
      </c>
      <c r="K115" s="67">
        <f t="shared" si="49"/>
        <v>192</v>
      </c>
      <c r="L115" s="67">
        <f t="shared" si="49"/>
        <v>0</v>
      </c>
      <c r="M115" s="67">
        <f t="shared" si="49"/>
        <v>0</v>
      </c>
      <c r="N115" s="40">
        <f aca="true" t="shared" si="50" ref="N115:S115">SUM(N101,N105,N112)</f>
        <v>198</v>
      </c>
      <c r="O115" s="40" t="e">
        <f t="shared" si="50"/>
        <v>#DIV/0!</v>
      </c>
      <c r="P115" s="40">
        <f t="shared" si="50"/>
        <v>232</v>
      </c>
      <c r="Q115" s="40">
        <v>-0.2</v>
      </c>
      <c r="R115" s="40">
        <f t="shared" si="50"/>
        <v>231.8</v>
      </c>
      <c r="S115" s="41">
        <f t="shared" si="50"/>
        <v>137.2</v>
      </c>
      <c r="T115" s="127">
        <f t="shared" si="38"/>
        <v>59.18895599654874</v>
      </c>
    </row>
    <row r="116" spans="1:20" s="16" customFormat="1" ht="31.5" customHeight="1">
      <c r="A116" s="142" t="s">
        <v>66</v>
      </c>
      <c r="B116" s="143"/>
      <c r="C116" s="144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40"/>
      <c r="P116" s="71"/>
      <c r="Q116" s="71"/>
      <c r="R116" s="71"/>
      <c r="S116" s="72"/>
      <c r="T116" s="128"/>
    </row>
    <row r="117" spans="1:20" s="17" customFormat="1" ht="17.25" customHeight="1">
      <c r="A117" s="73" t="s">
        <v>68</v>
      </c>
      <c r="B117" s="112" t="s">
        <v>50</v>
      </c>
      <c r="C117" s="45" t="s">
        <v>14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2"/>
      <c r="O117" s="46"/>
      <c r="P117" s="74">
        <v>20</v>
      </c>
      <c r="Q117" s="74">
        <f>R117-P117</f>
        <v>0</v>
      </c>
      <c r="R117" s="42">
        <f>SUM(P117+Q117)</f>
        <v>20</v>
      </c>
      <c r="S117" s="75">
        <v>0</v>
      </c>
      <c r="T117" s="126">
        <f t="shared" si="38"/>
        <v>0</v>
      </c>
    </row>
    <row r="118" spans="1:20" s="17" customFormat="1" ht="16.5" customHeight="1">
      <c r="A118" s="73" t="s">
        <v>68</v>
      </c>
      <c r="B118" s="112" t="s">
        <v>55</v>
      </c>
      <c r="C118" s="45" t="s">
        <v>147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2"/>
      <c r="O118" s="46"/>
      <c r="P118" s="74">
        <v>7</v>
      </c>
      <c r="Q118" s="74">
        <v>0</v>
      </c>
      <c r="R118" s="42">
        <v>7</v>
      </c>
      <c r="S118" s="75">
        <v>0</v>
      </c>
      <c r="T118" s="126">
        <f t="shared" si="38"/>
        <v>0</v>
      </c>
    </row>
    <row r="119" spans="1:20" s="17" customFormat="1" ht="18" customHeight="1" hidden="1">
      <c r="A119" s="73" t="s">
        <v>97</v>
      </c>
      <c r="B119" s="112" t="s">
        <v>51</v>
      </c>
      <c r="C119" s="45" t="s">
        <v>14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2"/>
      <c r="O119" s="46"/>
      <c r="P119" s="74">
        <v>0</v>
      </c>
      <c r="Q119" s="74">
        <v>0</v>
      </c>
      <c r="R119" s="42">
        <f>SUM(P119+Q119)</f>
        <v>0</v>
      </c>
      <c r="S119" s="75"/>
      <c r="T119" s="126" t="e">
        <f t="shared" si="38"/>
        <v>#DIV/0!</v>
      </c>
    </row>
    <row r="120" spans="1:20" s="17" customFormat="1" ht="14.25" customHeight="1" hidden="1">
      <c r="A120" s="73" t="s">
        <v>97</v>
      </c>
      <c r="B120" s="112" t="s">
        <v>48</v>
      </c>
      <c r="C120" s="45" t="s">
        <v>14</v>
      </c>
      <c r="D120" s="45"/>
      <c r="E120" s="45"/>
      <c r="F120" s="42">
        <f>SUM(G120:L120)</f>
        <v>0</v>
      </c>
      <c r="G120" s="45"/>
      <c r="H120" s="45"/>
      <c r="I120" s="45"/>
      <c r="J120" s="45"/>
      <c r="K120" s="45"/>
      <c r="L120" s="45"/>
      <c r="M120" s="45"/>
      <c r="N120" s="42">
        <v>30</v>
      </c>
      <c r="O120" s="46" t="e">
        <f>SUM(P120:T120)</f>
        <v>#DIV/0!</v>
      </c>
      <c r="P120" s="74">
        <v>0</v>
      </c>
      <c r="Q120" s="74">
        <v>0</v>
      </c>
      <c r="R120" s="42">
        <f>SUM(P120+Q120)</f>
        <v>0</v>
      </c>
      <c r="S120" s="75"/>
      <c r="T120" s="126" t="e">
        <f t="shared" si="38"/>
        <v>#DIV/0!</v>
      </c>
    </row>
    <row r="121" spans="1:20" s="17" customFormat="1" ht="14.25" customHeight="1" hidden="1">
      <c r="A121" s="73" t="s">
        <v>97</v>
      </c>
      <c r="B121" s="112" t="s">
        <v>50</v>
      </c>
      <c r="C121" s="45" t="s">
        <v>14</v>
      </c>
      <c r="D121" s="45"/>
      <c r="E121" s="45"/>
      <c r="F121" s="42"/>
      <c r="G121" s="45"/>
      <c r="H121" s="45"/>
      <c r="I121" s="45"/>
      <c r="J121" s="45"/>
      <c r="K121" s="45"/>
      <c r="L121" s="45"/>
      <c r="M121" s="45"/>
      <c r="N121" s="42"/>
      <c r="O121" s="46"/>
      <c r="P121" s="74">
        <v>0</v>
      </c>
      <c r="Q121" s="74">
        <v>0</v>
      </c>
      <c r="R121" s="42">
        <f>SUM(P121+Q121)</f>
        <v>0</v>
      </c>
      <c r="S121" s="75"/>
      <c r="T121" s="126" t="e">
        <f t="shared" si="38"/>
        <v>#DIV/0!</v>
      </c>
    </row>
    <row r="122" spans="1:20" s="17" customFormat="1" ht="14.25" customHeight="1">
      <c r="A122" s="140"/>
      <c r="B122" s="141"/>
      <c r="C122" s="49" t="s">
        <v>18</v>
      </c>
      <c r="D122" s="45"/>
      <c r="E122" s="45"/>
      <c r="F122" s="42"/>
      <c r="G122" s="45"/>
      <c r="H122" s="45"/>
      <c r="I122" s="45"/>
      <c r="J122" s="45"/>
      <c r="K122" s="45"/>
      <c r="L122" s="45"/>
      <c r="M122" s="45"/>
      <c r="N122" s="42"/>
      <c r="O122" s="46"/>
      <c r="P122" s="49">
        <f>SUM(P117:P121)</f>
        <v>27</v>
      </c>
      <c r="Q122" s="49">
        <f>SUM(Q121,Q117)</f>
        <v>0</v>
      </c>
      <c r="R122" s="49">
        <f>SUM(R117:R119)</f>
        <v>27</v>
      </c>
      <c r="S122" s="50">
        <f>SUM(S117:S121)</f>
        <v>0</v>
      </c>
      <c r="T122" s="129">
        <f t="shared" si="38"/>
        <v>0</v>
      </c>
    </row>
    <row r="123" spans="1:20" s="17" customFormat="1" ht="15.75" customHeight="1">
      <c r="A123" s="73" t="s">
        <v>65</v>
      </c>
      <c r="B123" s="112" t="s">
        <v>51</v>
      </c>
      <c r="C123" s="45" t="s">
        <v>69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2"/>
      <c r="O123" s="46"/>
      <c r="P123" s="74">
        <v>0</v>
      </c>
      <c r="Q123" s="74">
        <f>R123-P123</f>
        <v>0</v>
      </c>
      <c r="R123" s="42">
        <f>SUM(P123+Q123)</f>
        <v>0</v>
      </c>
      <c r="S123" s="75"/>
      <c r="T123" s="126">
        <v>0</v>
      </c>
    </row>
    <row r="124" spans="1:20" s="17" customFormat="1" ht="18" customHeight="1">
      <c r="A124" s="73" t="s">
        <v>65</v>
      </c>
      <c r="B124" s="108">
        <v>226</v>
      </c>
      <c r="C124" s="45" t="s">
        <v>10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2"/>
      <c r="O124" s="46"/>
      <c r="P124" s="74">
        <v>2</v>
      </c>
      <c r="Q124" s="74">
        <f>R124-P124</f>
        <v>-1.5</v>
      </c>
      <c r="R124" s="42">
        <v>0.5</v>
      </c>
      <c r="S124" s="75">
        <v>0</v>
      </c>
      <c r="T124" s="126">
        <f t="shared" si="38"/>
        <v>0</v>
      </c>
    </row>
    <row r="125" spans="1:20" s="17" customFormat="1" ht="18" customHeight="1">
      <c r="A125" s="73" t="s">
        <v>65</v>
      </c>
      <c r="B125" s="108">
        <v>310</v>
      </c>
      <c r="C125" s="45" t="s">
        <v>14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2"/>
      <c r="O125" s="46"/>
      <c r="P125" s="74">
        <v>4</v>
      </c>
      <c r="Q125" s="74">
        <f>R125-P125</f>
        <v>-3.5</v>
      </c>
      <c r="R125" s="42">
        <v>0.5</v>
      </c>
      <c r="S125" s="75">
        <v>0</v>
      </c>
      <c r="T125" s="126">
        <f t="shared" si="38"/>
        <v>0</v>
      </c>
    </row>
    <row r="126" spans="1:20" s="17" customFormat="1" ht="18" customHeight="1">
      <c r="A126" s="73" t="s">
        <v>65</v>
      </c>
      <c r="B126" s="108">
        <v>340</v>
      </c>
      <c r="C126" s="45" t="s">
        <v>15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2"/>
      <c r="O126" s="46"/>
      <c r="P126" s="74">
        <v>1</v>
      </c>
      <c r="Q126" s="74">
        <f>R126-P126</f>
        <v>-0.6</v>
      </c>
      <c r="R126" s="42">
        <v>0.4</v>
      </c>
      <c r="S126" s="75">
        <v>0</v>
      </c>
      <c r="T126" s="126">
        <f t="shared" si="38"/>
        <v>0</v>
      </c>
    </row>
    <row r="127" spans="1:20" s="18" customFormat="1" ht="15" customHeight="1">
      <c r="A127" s="133" t="s">
        <v>64</v>
      </c>
      <c r="B127" s="134"/>
      <c r="C127" s="135"/>
      <c r="D127" s="67">
        <f>SUM(D120)</f>
        <v>0</v>
      </c>
      <c r="E127" s="67">
        <f aca="true" t="shared" si="51" ref="E127:M127">SUM(E120)</f>
        <v>0</v>
      </c>
      <c r="F127" s="67">
        <f t="shared" si="51"/>
        <v>0</v>
      </c>
      <c r="G127" s="67">
        <f t="shared" si="51"/>
        <v>0</v>
      </c>
      <c r="H127" s="67">
        <f t="shared" si="51"/>
        <v>0</v>
      </c>
      <c r="I127" s="67">
        <f t="shared" si="51"/>
        <v>0</v>
      </c>
      <c r="J127" s="67">
        <f t="shared" si="51"/>
        <v>0</v>
      </c>
      <c r="K127" s="67">
        <f t="shared" si="51"/>
        <v>0</v>
      </c>
      <c r="L127" s="67">
        <f t="shared" si="51"/>
        <v>0</v>
      </c>
      <c r="M127" s="67">
        <f t="shared" si="51"/>
        <v>0</v>
      </c>
      <c r="N127" s="40">
        <f>SUM(N117:N124)</f>
        <v>30</v>
      </c>
      <c r="O127" s="40" t="e">
        <f>SUM(O117:O124)</f>
        <v>#DIV/0!</v>
      </c>
      <c r="P127" s="40">
        <f>SUM(P122:P126)</f>
        <v>34</v>
      </c>
      <c r="Q127" s="40">
        <v>-5.6</v>
      </c>
      <c r="R127" s="40">
        <f>SUM(R122:R126)</f>
        <v>28.4</v>
      </c>
      <c r="S127" s="41">
        <f>SUM(S122:S126)</f>
        <v>0</v>
      </c>
      <c r="T127" s="127">
        <f t="shared" si="38"/>
        <v>0</v>
      </c>
    </row>
    <row r="128" spans="1:20" s="16" customFormat="1" ht="18.75">
      <c r="A128" s="136" t="s">
        <v>61</v>
      </c>
      <c r="B128" s="137"/>
      <c r="C128" s="13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70"/>
      <c r="O128" s="70"/>
      <c r="P128" s="71"/>
      <c r="Q128" s="71"/>
      <c r="R128" s="71"/>
      <c r="S128" s="72"/>
      <c r="T128" s="128"/>
    </row>
    <row r="129" spans="1:20" s="17" customFormat="1" ht="15.75">
      <c r="A129" s="73" t="s">
        <v>114</v>
      </c>
      <c r="B129" s="112" t="s">
        <v>115</v>
      </c>
      <c r="C129" s="76" t="s">
        <v>1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42"/>
      <c r="O129" s="46"/>
      <c r="P129" s="74">
        <v>62</v>
      </c>
      <c r="Q129" s="74">
        <f>R129-P129</f>
        <v>0.10000000000000142</v>
      </c>
      <c r="R129" s="42">
        <v>62.1</v>
      </c>
      <c r="S129" s="75">
        <v>24.9</v>
      </c>
      <c r="T129" s="126">
        <f>SUM(S129/R129*100)</f>
        <v>40.09661835748792</v>
      </c>
    </row>
    <row r="130" spans="1:20" s="17" customFormat="1" ht="15.75">
      <c r="A130" s="73" t="s">
        <v>114</v>
      </c>
      <c r="B130" s="112" t="s">
        <v>116</v>
      </c>
      <c r="C130" s="76" t="s">
        <v>3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42"/>
      <c r="O130" s="46"/>
      <c r="P130" s="74">
        <v>19</v>
      </c>
      <c r="Q130" s="74">
        <f aca="true" t="shared" si="52" ref="Q130:Q141">R130-P130</f>
        <v>-0.3000000000000007</v>
      </c>
      <c r="R130" s="42">
        <v>18.7</v>
      </c>
      <c r="S130" s="75">
        <v>7.5</v>
      </c>
      <c r="T130" s="126">
        <f aca="true" t="shared" si="53" ref="T130:T135">SUM(S130/R130*100)</f>
        <v>40.106951871657756</v>
      </c>
    </row>
    <row r="131" spans="1:20" s="17" customFormat="1" ht="15.75">
      <c r="A131" s="73" t="s">
        <v>114</v>
      </c>
      <c r="B131" s="112" t="s">
        <v>55</v>
      </c>
      <c r="C131" s="76" t="s">
        <v>14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42"/>
      <c r="O131" s="46"/>
      <c r="P131" s="74">
        <v>4</v>
      </c>
      <c r="Q131" s="74">
        <f t="shared" si="52"/>
        <v>0.09999999999999964</v>
      </c>
      <c r="R131" s="42">
        <v>4.1</v>
      </c>
      <c r="S131" s="75">
        <v>0</v>
      </c>
      <c r="T131" s="126">
        <f t="shared" si="53"/>
        <v>0</v>
      </c>
    </row>
    <row r="132" spans="1:20" s="17" customFormat="1" ht="15.75">
      <c r="A132" s="73" t="s">
        <v>121</v>
      </c>
      <c r="B132" s="112" t="s">
        <v>51</v>
      </c>
      <c r="C132" s="76" t="s">
        <v>9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42"/>
      <c r="O132" s="46"/>
      <c r="P132" s="74">
        <v>10</v>
      </c>
      <c r="Q132" s="74">
        <f t="shared" si="52"/>
        <v>0</v>
      </c>
      <c r="R132" s="42">
        <v>10</v>
      </c>
      <c r="S132" s="75">
        <v>0</v>
      </c>
      <c r="T132" s="126">
        <f t="shared" si="53"/>
        <v>0</v>
      </c>
    </row>
    <row r="133" spans="1:20" s="17" customFormat="1" ht="15.75">
      <c r="A133" s="73" t="s">
        <v>121</v>
      </c>
      <c r="B133" s="112" t="s">
        <v>51</v>
      </c>
      <c r="C133" s="76" t="s">
        <v>148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42"/>
      <c r="O133" s="46"/>
      <c r="P133" s="74">
        <v>516</v>
      </c>
      <c r="Q133" s="74">
        <f t="shared" si="52"/>
        <v>-43.60000000000002</v>
      </c>
      <c r="R133" s="42">
        <v>472.4</v>
      </c>
      <c r="S133" s="75">
        <v>0</v>
      </c>
      <c r="T133" s="126">
        <f t="shared" si="53"/>
        <v>0</v>
      </c>
    </row>
    <row r="134" spans="1:20" s="17" customFormat="1" ht="15.75">
      <c r="A134" s="73" t="s">
        <v>121</v>
      </c>
      <c r="B134" s="112" t="s">
        <v>48</v>
      </c>
      <c r="C134" s="76" t="s">
        <v>148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42"/>
      <c r="O134" s="46"/>
      <c r="P134" s="74">
        <v>35</v>
      </c>
      <c r="Q134" s="74">
        <f t="shared" si="52"/>
        <v>0</v>
      </c>
      <c r="R134" s="42">
        <v>35</v>
      </c>
      <c r="S134" s="75">
        <v>0</v>
      </c>
      <c r="T134" s="126">
        <f t="shared" si="53"/>
        <v>0</v>
      </c>
    </row>
    <row r="135" spans="1:20" s="38" customFormat="1" ht="15.75">
      <c r="A135" s="73" t="s">
        <v>121</v>
      </c>
      <c r="B135" s="112" t="s">
        <v>55</v>
      </c>
      <c r="C135" s="76" t="s">
        <v>148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42"/>
      <c r="O135" s="46"/>
      <c r="P135" s="74">
        <v>35</v>
      </c>
      <c r="Q135" s="74">
        <f>R135-P135</f>
        <v>0</v>
      </c>
      <c r="R135" s="42">
        <f>SUM(P135+Q135)</f>
        <v>35</v>
      </c>
      <c r="S135" s="75">
        <v>0</v>
      </c>
      <c r="T135" s="126">
        <f t="shared" si="53"/>
        <v>0</v>
      </c>
    </row>
    <row r="136" spans="1:20" s="17" customFormat="1" ht="15.75" hidden="1">
      <c r="A136" s="73" t="s">
        <v>121</v>
      </c>
      <c r="B136" s="112" t="s">
        <v>51</v>
      </c>
      <c r="C136" s="76" t="s">
        <v>122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42"/>
      <c r="O136" s="46"/>
      <c r="P136" s="74">
        <v>0</v>
      </c>
      <c r="Q136" s="74">
        <f t="shared" si="52"/>
        <v>0.10000000000000142</v>
      </c>
      <c r="R136" s="42">
        <f aca="true" t="shared" si="54" ref="R136:R141">SUM(P136+Q136)</f>
        <v>0</v>
      </c>
      <c r="S136" s="75">
        <v>0</v>
      </c>
      <c r="T136" s="126" t="e">
        <f t="shared" si="38"/>
        <v>#DIV/0!</v>
      </c>
    </row>
    <row r="137" spans="1:20" s="17" customFormat="1" ht="15.75" hidden="1">
      <c r="A137" s="73" t="s">
        <v>121</v>
      </c>
      <c r="B137" s="112" t="s">
        <v>51</v>
      </c>
      <c r="C137" s="76" t="s">
        <v>123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42"/>
      <c r="O137" s="46"/>
      <c r="P137" s="74">
        <v>0</v>
      </c>
      <c r="Q137" s="74">
        <f t="shared" si="52"/>
        <v>0.10000000000000142</v>
      </c>
      <c r="R137" s="42">
        <f t="shared" si="54"/>
        <v>0</v>
      </c>
      <c r="S137" s="75">
        <v>0</v>
      </c>
      <c r="T137" s="126" t="e">
        <f t="shared" si="38"/>
        <v>#DIV/0!</v>
      </c>
    </row>
    <row r="138" spans="1:20" s="17" customFormat="1" ht="15.75" hidden="1">
      <c r="A138" s="73" t="s">
        <v>62</v>
      </c>
      <c r="B138" s="112" t="s">
        <v>48</v>
      </c>
      <c r="C138" s="76" t="s">
        <v>124</v>
      </c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2"/>
      <c r="O138" s="46"/>
      <c r="P138" s="74">
        <v>0</v>
      </c>
      <c r="Q138" s="74">
        <f t="shared" si="52"/>
        <v>0.10000000000000142</v>
      </c>
      <c r="R138" s="42">
        <f t="shared" si="54"/>
        <v>0</v>
      </c>
      <c r="S138" s="75">
        <v>0</v>
      </c>
      <c r="T138" s="126" t="e">
        <f t="shared" si="38"/>
        <v>#DIV/0!</v>
      </c>
    </row>
    <row r="139" spans="1:20" s="17" customFormat="1" ht="15.75" hidden="1">
      <c r="A139" s="73" t="s">
        <v>62</v>
      </c>
      <c r="B139" s="112" t="s">
        <v>48</v>
      </c>
      <c r="C139" s="76" t="s">
        <v>125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2"/>
      <c r="O139" s="46"/>
      <c r="P139" s="74">
        <v>0</v>
      </c>
      <c r="Q139" s="74">
        <f t="shared" si="52"/>
        <v>0.10000000000000142</v>
      </c>
      <c r="R139" s="42">
        <f t="shared" si="54"/>
        <v>0</v>
      </c>
      <c r="S139" s="75">
        <v>0</v>
      </c>
      <c r="T139" s="126" t="e">
        <f t="shared" si="38"/>
        <v>#DIV/0!</v>
      </c>
    </row>
    <row r="140" spans="1:20" s="17" customFormat="1" ht="15.75" hidden="1">
      <c r="A140" s="73" t="s">
        <v>62</v>
      </c>
      <c r="B140" s="112" t="s">
        <v>120</v>
      </c>
      <c r="C140" s="76" t="s">
        <v>124</v>
      </c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2"/>
      <c r="O140" s="46"/>
      <c r="P140" s="74">
        <v>0</v>
      </c>
      <c r="Q140" s="74">
        <f t="shared" si="52"/>
        <v>0.10000000000000142</v>
      </c>
      <c r="R140" s="42">
        <f t="shared" si="54"/>
        <v>0</v>
      </c>
      <c r="S140" s="75">
        <v>0</v>
      </c>
      <c r="T140" s="126" t="e">
        <f t="shared" si="38"/>
        <v>#DIV/0!</v>
      </c>
    </row>
    <row r="141" spans="1:20" s="17" customFormat="1" ht="15.75" hidden="1">
      <c r="A141" s="73" t="s">
        <v>62</v>
      </c>
      <c r="B141" s="112" t="s">
        <v>120</v>
      </c>
      <c r="C141" s="76" t="s">
        <v>125</v>
      </c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2"/>
      <c r="O141" s="46"/>
      <c r="P141" s="74">
        <v>0</v>
      </c>
      <c r="Q141" s="74">
        <f t="shared" si="52"/>
        <v>0.10000000000000142</v>
      </c>
      <c r="R141" s="42">
        <f t="shared" si="54"/>
        <v>0</v>
      </c>
      <c r="S141" s="75">
        <v>0</v>
      </c>
      <c r="T141" s="126" t="e">
        <f t="shared" si="38"/>
        <v>#DIV/0!</v>
      </c>
    </row>
    <row r="142" spans="1:20" s="18" customFormat="1" ht="18.75">
      <c r="A142" s="133" t="s">
        <v>63</v>
      </c>
      <c r="B142" s="134"/>
      <c r="C142" s="135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40">
        <f>SUM(N129:N138)</f>
        <v>0</v>
      </c>
      <c r="O142" s="40"/>
      <c r="P142" s="40">
        <f>SUM(P129:P141)</f>
        <v>681</v>
      </c>
      <c r="Q142" s="40">
        <v>-43.7</v>
      </c>
      <c r="R142" s="40">
        <f>SUM(R129:R141)</f>
        <v>637.3</v>
      </c>
      <c r="S142" s="41">
        <f>SUM(S129:S141)</f>
        <v>32.4</v>
      </c>
      <c r="T142" s="127">
        <f t="shared" si="38"/>
        <v>5.083947905225169</v>
      </c>
    </row>
    <row r="143" spans="1:20" ht="19.5" customHeight="1">
      <c r="A143" s="63" t="s">
        <v>31</v>
      </c>
      <c r="B143" s="113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9"/>
      <c r="P143" s="78"/>
      <c r="Q143" s="78"/>
      <c r="R143" s="78"/>
      <c r="S143" s="80"/>
      <c r="T143" s="128"/>
    </row>
    <row r="144" spans="1:20" s="19" customFormat="1" ht="16.5" customHeight="1">
      <c r="A144" s="44"/>
      <c r="B144" s="108"/>
      <c r="C144" s="65" t="s">
        <v>87</v>
      </c>
      <c r="D144" s="65">
        <f>SUM(D145:D149)</f>
        <v>163</v>
      </c>
      <c r="E144" s="65">
        <f aca="true" t="shared" si="55" ref="E144:M144">SUM(E145:E149)</f>
        <v>0</v>
      </c>
      <c r="F144" s="65">
        <f t="shared" si="55"/>
        <v>145</v>
      </c>
      <c r="G144" s="65">
        <f t="shared" si="55"/>
        <v>0</v>
      </c>
      <c r="H144" s="65">
        <f t="shared" si="55"/>
        <v>0</v>
      </c>
      <c r="I144" s="65">
        <f t="shared" si="55"/>
        <v>0</v>
      </c>
      <c r="J144" s="65">
        <f t="shared" si="55"/>
        <v>145</v>
      </c>
      <c r="K144" s="65">
        <f t="shared" si="55"/>
        <v>0</v>
      </c>
      <c r="L144" s="65">
        <f t="shared" si="55"/>
        <v>0</v>
      </c>
      <c r="M144" s="65">
        <f t="shared" si="55"/>
        <v>0</v>
      </c>
      <c r="N144" s="65">
        <f aca="true" t="shared" si="56" ref="N144:S144">SUM(N145:N149)</f>
        <v>554</v>
      </c>
      <c r="O144" s="49">
        <f t="shared" si="56"/>
        <v>0</v>
      </c>
      <c r="P144" s="65">
        <v>10</v>
      </c>
      <c r="Q144" s="65">
        <f t="shared" si="56"/>
        <v>-10</v>
      </c>
      <c r="R144" s="118">
        <f t="shared" si="56"/>
        <v>0</v>
      </c>
      <c r="S144" s="65">
        <f t="shared" si="56"/>
        <v>0</v>
      </c>
      <c r="T144" s="126">
        <v>0</v>
      </c>
    </row>
    <row r="145" spans="1:20" s="19" customFormat="1" ht="16.5" customHeight="1" hidden="1">
      <c r="A145" s="44" t="s">
        <v>86</v>
      </c>
      <c r="B145" s="108" t="s">
        <v>53</v>
      </c>
      <c r="C145" s="74" t="s">
        <v>88</v>
      </c>
      <c r="D145" s="74">
        <v>163</v>
      </c>
      <c r="E145" s="74">
        <v>0</v>
      </c>
      <c r="F145" s="42">
        <f aca="true" t="shared" si="57" ref="F145:F187">SUM(G145:L145)</f>
        <v>145</v>
      </c>
      <c r="G145" s="74"/>
      <c r="H145" s="74"/>
      <c r="I145" s="74"/>
      <c r="J145" s="74">
        <v>145</v>
      </c>
      <c r="K145" s="74"/>
      <c r="L145" s="74"/>
      <c r="M145" s="74"/>
      <c r="N145" s="74"/>
      <c r="O145" s="46">
        <f>SUM(P145:T145)</f>
        <v>0</v>
      </c>
      <c r="P145" s="81">
        <v>0</v>
      </c>
      <c r="Q145" s="81"/>
      <c r="R145" s="119">
        <v>0</v>
      </c>
      <c r="S145" s="82"/>
      <c r="T145" s="126">
        <v>0</v>
      </c>
    </row>
    <row r="146" spans="1:20" s="19" customFormat="1" ht="13.5" customHeight="1">
      <c r="A146" s="44" t="s">
        <v>86</v>
      </c>
      <c r="B146" s="108" t="s">
        <v>51</v>
      </c>
      <c r="C146" s="74" t="s">
        <v>128</v>
      </c>
      <c r="D146" s="74"/>
      <c r="E146" s="74"/>
      <c r="F146" s="42">
        <f t="shared" si="57"/>
        <v>0</v>
      </c>
      <c r="G146" s="74"/>
      <c r="H146" s="74"/>
      <c r="I146" s="74"/>
      <c r="J146" s="74"/>
      <c r="K146" s="74"/>
      <c r="L146" s="74"/>
      <c r="M146" s="74"/>
      <c r="N146" s="74">
        <v>554</v>
      </c>
      <c r="O146" s="46">
        <f>SUM(P146:T146)</f>
        <v>0</v>
      </c>
      <c r="P146" s="74">
        <v>10</v>
      </c>
      <c r="Q146" s="74">
        <f>R146-P146</f>
        <v>-10</v>
      </c>
      <c r="R146" s="120">
        <v>0</v>
      </c>
      <c r="S146" s="83">
        <v>0</v>
      </c>
      <c r="T146" s="126">
        <v>0</v>
      </c>
    </row>
    <row r="147" spans="1:20" s="19" customFormat="1" ht="16.5" customHeight="1" hidden="1">
      <c r="A147" s="44" t="s">
        <v>86</v>
      </c>
      <c r="B147" s="108" t="s">
        <v>51</v>
      </c>
      <c r="C147" s="74" t="s">
        <v>123</v>
      </c>
      <c r="D147" s="74"/>
      <c r="E147" s="74"/>
      <c r="F147" s="42">
        <f t="shared" si="57"/>
        <v>0</v>
      </c>
      <c r="G147" s="74"/>
      <c r="H147" s="74"/>
      <c r="I147" s="74"/>
      <c r="J147" s="74"/>
      <c r="K147" s="74"/>
      <c r="L147" s="74"/>
      <c r="M147" s="74"/>
      <c r="N147" s="74"/>
      <c r="O147" s="46">
        <f>SUM(P147:T147)</f>
        <v>0</v>
      </c>
      <c r="P147" s="74">
        <v>0</v>
      </c>
      <c r="Q147" s="74">
        <f aca="true" t="shared" si="58" ref="Q147:Q187">R147-P147</f>
        <v>-10</v>
      </c>
      <c r="R147" s="120">
        <f>SUM(P147+Q147)</f>
        <v>0</v>
      </c>
      <c r="S147" s="83">
        <v>0</v>
      </c>
      <c r="T147" s="126">
        <v>0</v>
      </c>
    </row>
    <row r="148" spans="1:20" s="19" customFormat="1" ht="16.5" customHeight="1" hidden="1">
      <c r="A148" s="44" t="s">
        <v>86</v>
      </c>
      <c r="B148" s="108" t="s">
        <v>51</v>
      </c>
      <c r="C148" s="74" t="s">
        <v>90</v>
      </c>
      <c r="D148" s="74"/>
      <c r="E148" s="74"/>
      <c r="F148" s="42">
        <f t="shared" si="57"/>
        <v>0</v>
      </c>
      <c r="G148" s="74"/>
      <c r="H148" s="74"/>
      <c r="I148" s="74"/>
      <c r="J148" s="74"/>
      <c r="K148" s="74"/>
      <c r="L148" s="74"/>
      <c r="M148" s="74"/>
      <c r="N148" s="74"/>
      <c r="O148" s="46">
        <f>SUM(P148:T148)</f>
        <v>0</v>
      </c>
      <c r="P148" s="74"/>
      <c r="Q148" s="74">
        <f t="shared" si="58"/>
        <v>0</v>
      </c>
      <c r="R148" s="119"/>
      <c r="S148" s="82"/>
      <c r="T148" s="126">
        <v>0</v>
      </c>
    </row>
    <row r="149" spans="1:20" s="19" customFormat="1" ht="16.5" customHeight="1" hidden="1">
      <c r="A149" s="44" t="s">
        <v>86</v>
      </c>
      <c r="B149" s="108" t="s">
        <v>48</v>
      </c>
      <c r="C149" s="74" t="s">
        <v>89</v>
      </c>
      <c r="D149" s="74"/>
      <c r="E149" s="74"/>
      <c r="F149" s="42">
        <f t="shared" si="57"/>
        <v>0</v>
      </c>
      <c r="G149" s="74"/>
      <c r="H149" s="74"/>
      <c r="I149" s="74"/>
      <c r="J149" s="74"/>
      <c r="K149" s="74"/>
      <c r="L149" s="74"/>
      <c r="M149" s="74"/>
      <c r="N149" s="74"/>
      <c r="O149" s="46">
        <f>SUM(P149:T149)</f>
        <v>0</v>
      </c>
      <c r="P149" s="74"/>
      <c r="Q149" s="74">
        <f t="shared" si="58"/>
        <v>0</v>
      </c>
      <c r="R149" s="119"/>
      <c r="S149" s="82"/>
      <c r="T149" s="126">
        <v>0</v>
      </c>
    </row>
    <row r="150" spans="1:20" s="19" customFormat="1" ht="16.5" customHeight="1">
      <c r="A150" s="44"/>
      <c r="B150" s="108"/>
      <c r="C150" s="65" t="s">
        <v>91</v>
      </c>
      <c r="D150" s="65">
        <f>SUM(D151:D160)</f>
        <v>470</v>
      </c>
      <c r="E150" s="65">
        <f aca="true" t="shared" si="59" ref="E150:M150">SUM(E151:E160)</f>
        <v>460</v>
      </c>
      <c r="F150" s="65">
        <f t="shared" si="59"/>
        <v>469</v>
      </c>
      <c r="G150" s="65">
        <f t="shared" si="59"/>
        <v>2</v>
      </c>
      <c r="H150" s="65">
        <f t="shared" si="59"/>
        <v>0</v>
      </c>
      <c r="I150" s="65">
        <f t="shared" si="59"/>
        <v>0</v>
      </c>
      <c r="J150" s="65">
        <f t="shared" si="59"/>
        <v>0</v>
      </c>
      <c r="K150" s="65">
        <f t="shared" si="59"/>
        <v>0</v>
      </c>
      <c r="L150" s="65">
        <f t="shared" si="59"/>
        <v>467</v>
      </c>
      <c r="M150" s="65">
        <f t="shared" si="59"/>
        <v>0</v>
      </c>
      <c r="N150" s="65">
        <f>SUM(N151:N160)</f>
        <v>1210</v>
      </c>
      <c r="O150" s="49" t="e">
        <f>SUM(O151:O160)</f>
        <v>#DIV/0!</v>
      </c>
      <c r="P150" s="65">
        <f>SUM(P151:P164)</f>
        <v>3733</v>
      </c>
      <c r="Q150" s="65">
        <f>Q151+Q153+Q161+Q162+Q163+Q164</f>
        <v>-105</v>
      </c>
      <c r="R150" s="118">
        <f>SUM(R151:R164)</f>
        <v>3628</v>
      </c>
      <c r="S150" s="118">
        <f>SUM(S151:S164)</f>
        <v>3440.3</v>
      </c>
      <c r="T150" s="130">
        <f aca="true" t="shared" si="60" ref="T150:T222">SUM(S150/R150*100)</f>
        <v>94.82635060639471</v>
      </c>
    </row>
    <row r="151" spans="1:20" s="19" customFormat="1" ht="16.5" customHeight="1">
      <c r="A151" s="44" t="s">
        <v>52</v>
      </c>
      <c r="B151" s="108" t="s">
        <v>51</v>
      </c>
      <c r="C151" s="74" t="s">
        <v>149</v>
      </c>
      <c r="D151" s="74"/>
      <c r="E151" s="74"/>
      <c r="F151" s="42">
        <f t="shared" si="57"/>
        <v>0</v>
      </c>
      <c r="G151" s="74"/>
      <c r="H151" s="74"/>
      <c r="I151" s="74"/>
      <c r="J151" s="74"/>
      <c r="K151" s="74"/>
      <c r="L151" s="74"/>
      <c r="M151" s="74"/>
      <c r="N151" s="74"/>
      <c r="O151" s="46">
        <f aca="true" t="shared" si="61" ref="O151:O160">SUM(P151:T151)</f>
        <v>4</v>
      </c>
      <c r="P151" s="74">
        <v>59</v>
      </c>
      <c r="Q151" s="74">
        <f t="shared" si="58"/>
        <v>-57</v>
      </c>
      <c r="R151" s="120">
        <v>2</v>
      </c>
      <c r="S151" s="43">
        <v>0</v>
      </c>
      <c r="T151" s="126">
        <f t="shared" si="60"/>
        <v>0</v>
      </c>
    </row>
    <row r="152" spans="1:20" s="39" customFormat="1" ht="16.5" customHeight="1" hidden="1">
      <c r="A152" s="44" t="s">
        <v>52</v>
      </c>
      <c r="B152" s="107" t="s">
        <v>50</v>
      </c>
      <c r="C152" s="74" t="s">
        <v>56</v>
      </c>
      <c r="D152" s="74"/>
      <c r="E152" s="74"/>
      <c r="F152" s="42">
        <f t="shared" si="57"/>
        <v>0</v>
      </c>
      <c r="G152" s="74"/>
      <c r="H152" s="74"/>
      <c r="I152" s="74"/>
      <c r="J152" s="74"/>
      <c r="K152" s="74"/>
      <c r="L152" s="74"/>
      <c r="M152" s="74"/>
      <c r="N152" s="74"/>
      <c r="O152" s="46" t="e">
        <f t="shared" si="61"/>
        <v>#DIV/0!</v>
      </c>
      <c r="P152" s="74">
        <v>0</v>
      </c>
      <c r="Q152" s="74">
        <f t="shared" si="58"/>
        <v>-10</v>
      </c>
      <c r="R152" s="120">
        <f>SUM(P152+Q152)</f>
        <v>0</v>
      </c>
      <c r="S152" s="43">
        <v>0</v>
      </c>
      <c r="T152" s="126" t="e">
        <f t="shared" si="60"/>
        <v>#DIV/0!</v>
      </c>
    </row>
    <row r="153" spans="1:20" s="19" customFormat="1" ht="25.5" customHeight="1">
      <c r="A153" s="117" t="s">
        <v>52</v>
      </c>
      <c r="B153" s="108" t="s">
        <v>51</v>
      </c>
      <c r="C153" s="84" t="s">
        <v>155</v>
      </c>
      <c r="D153" s="74"/>
      <c r="E153" s="74"/>
      <c r="F153" s="42">
        <f t="shared" si="57"/>
        <v>0</v>
      </c>
      <c r="G153" s="74"/>
      <c r="H153" s="74"/>
      <c r="I153" s="74"/>
      <c r="J153" s="74"/>
      <c r="K153" s="74"/>
      <c r="L153" s="74"/>
      <c r="M153" s="74"/>
      <c r="N153" s="74"/>
      <c r="O153" s="46">
        <f t="shared" si="61"/>
        <v>10625.656502869942</v>
      </c>
      <c r="P153" s="74">
        <v>3572</v>
      </c>
      <c r="Q153" s="74">
        <f t="shared" si="58"/>
        <v>-0.5</v>
      </c>
      <c r="R153" s="120">
        <v>3571.5</v>
      </c>
      <c r="S153" s="43">
        <v>3387.8</v>
      </c>
      <c r="T153" s="126">
        <f t="shared" si="60"/>
        <v>94.8565028699426</v>
      </c>
    </row>
    <row r="154" spans="1:20" s="19" customFormat="1" ht="16.5" customHeight="1" hidden="1">
      <c r="A154" s="117" t="s">
        <v>33</v>
      </c>
      <c r="B154" s="108" t="s">
        <v>48</v>
      </c>
      <c r="C154" s="84" t="s">
        <v>129</v>
      </c>
      <c r="D154" s="74"/>
      <c r="E154" s="74"/>
      <c r="F154" s="42">
        <f>SUM(G154:L154)</f>
        <v>0</v>
      </c>
      <c r="G154" s="74"/>
      <c r="H154" s="74"/>
      <c r="I154" s="74"/>
      <c r="J154" s="74"/>
      <c r="K154" s="74"/>
      <c r="L154" s="74"/>
      <c r="M154" s="74"/>
      <c r="N154" s="74"/>
      <c r="O154" s="46" t="e">
        <f t="shared" si="61"/>
        <v>#DIV/0!</v>
      </c>
      <c r="P154" s="74">
        <v>0</v>
      </c>
      <c r="Q154" s="74">
        <f t="shared" si="58"/>
        <v>-10</v>
      </c>
      <c r="R154" s="120">
        <f>SUM(P154+Q154)</f>
        <v>0</v>
      </c>
      <c r="S154" s="43">
        <v>0</v>
      </c>
      <c r="T154" s="126" t="e">
        <f>SUM(S154/R154*100)</f>
        <v>#DIV/0!</v>
      </c>
    </row>
    <row r="155" spans="1:20" s="19" customFormat="1" ht="16.5" customHeight="1" hidden="1">
      <c r="A155" s="117" t="s">
        <v>162</v>
      </c>
      <c r="B155" s="108" t="s">
        <v>50</v>
      </c>
      <c r="C155" s="84" t="s">
        <v>129</v>
      </c>
      <c r="D155" s="74"/>
      <c r="E155" s="74"/>
      <c r="F155" s="42">
        <f>SUM(G155:L155)</f>
        <v>0</v>
      </c>
      <c r="G155" s="74"/>
      <c r="H155" s="74"/>
      <c r="I155" s="74"/>
      <c r="J155" s="74"/>
      <c r="K155" s="74"/>
      <c r="L155" s="74"/>
      <c r="M155" s="74"/>
      <c r="N155" s="74"/>
      <c r="O155" s="46" t="e">
        <f t="shared" si="61"/>
        <v>#DIV/0!</v>
      </c>
      <c r="P155" s="74">
        <v>0</v>
      </c>
      <c r="Q155" s="74">
        <f t="shared" si="58"/>
        <v>-10</v>
      </c>
      <c r="R155" s="120">
        <f>SUM(P155+Q155)</f>
        <v>0</v>
      </c>
      <c r="S155" s="43">
        <v>0</v>
      </c>
      <c r="T155" s="126" t="e">
        <f>SUM(S155/R155*100)</f>
        <v>#DIV/0!</v>
      </c>
    </row>
    <row r="156" spans="1:20" s="19" customFormat="1" ht="16.5" customHeight="1" hidden="1">
      <c r="A156" s="117" t="s">
        <v>163</v>
      </c>
      <c r="B156" s="108" t="s">
        <v>48</v>
      </c>
      <c r="C156" s="84" t="s">
        <v>132</v>
      </c>
      <c r="D156" s="74"/>
      <c r="E156" s="74"/>
      <c r="F156" s="42">
        <f t="shared" si="57"/>
        <v>0</v>
      </c>
      <c r="G156" s="74"/>
      <c r="H156" s="74"/>
      <c r="I156" s="74"/>
      <c r="J156" s="74"/>
      <c r="K156" s="74"/>
      <c r="L156" s="74"/>
      <c r="M156" s="74"/>
      <c r="N156" s="74"/>
      <c r="O156" s="46" t="e">
        <f t="shared" si="61"/>
        <v>#DIV/0!</v>
      </c>
      <c r="P156" s="74">
        <v>0</v>
      </c>
      <c r="Q156" s="74">
        <f t="shared" si="58"/>
        <v>-10</v>
      </c>
      <c r="R156" s="120">
        <f>SUM(P156+Q156)</f>
        <v>0</v>
      </c>
      <c r="S156" s="43">
        <v>0</v>
      </c>
      <c r="T156" s="126" t="e">
        <f t="shared" si="60"/>
        <v>#DIV/0!</v>
      </c>
    </row>
    <row r="157" spans="1:20" s="19" customFormat="1" ht="16.5" customHeight="1" hidden="1">
      <c r="A157" s="117" t="s">
        <v>164</v>
      </c>
      <c r="B157" s="108" t="s">
        <v>51</v>
      </c>
      <c r="C157" s="84" t="s">
        <v>132</v>
      </c>
      <c r="D157" s="74"/>
      <c r="E157" s="74"/>
      <c r="F157" s="42"/>
      <c r="G157" s="74"/>
      <c r="H157" s="74"/>
      <c r="I157" s="74"/>
      <c r="J157" s="74"/>
      <c r="K157" s="74"/>
      <c r="L157" s="74"/>
      <c r="M157" s="74"/>
      <c r="N157" s="74"/>
      <c r="O157" s="46" t="e">
        <f t="shared" si="61"/>
        <v>#DIV/0!</v>
      </c>
      <c r="P157" s="74">
        <v>0</v>
      </c>
      <c r="Q157" s="74">
        <f t="shared" si="58"/>
        <v>0</v>
      </c>
      <c r="R157" s="120">
        <v>0</v>
      </c>
      <c r="S157" s="43">
        <v>0</v>
      </c>
      <c r="T157" s="126" t="e">
        <f t="shared" si="60"/>
        <v>#DIV/0!</v>
      </c>
    </row>
    <row r="158" spans="1:20" s="19" customFormat="1" ht="15.75" customHeight="1" hidden="1">
      <c r="A158" s="117" t="s">
        <v>165</v>
      </c>
      <c r="B158" s="108" t="s">
        <v>120</v>
      </c>
      <c r="C158" s="84" t="s">
        <v>132</v>
      </c>
      <c r="D158" s="84"/>
      <c r="E158" s="84"/>
      <c r="F158" s="42">
        <f t="shared" si="57"/>
        <v>0</v>
      </c>
      <c r="G158" s="84"/>
      <c r="H158" s="84"/>
      <c r="I158" s="84"/>
      <c r="J158" s="84"/>
      <c r="K158" s="84"/>
      <c r="L158" s="84"/>
      <c r="M158" s="84"/>
      <c r="N158" s="74">
        <v>1200</v>
      </c>
      <c r="O158" s="46" t="e">
        <f t="shared" si="61"/>
        <v>#DIV/0!</v>
      </c>
      <c r="P158" s="74">
        <v>0</v>
      </c>
      <c r="Q158" s="74">
        <f t="shared" si="58"/>
        <v>-10</v>
      </c>
      <c r="R158" s="120">
        <f>SUM(P158+Q158)</f>
        <v>0</v>
      </c>
      <c r="S158" s="43">
        <v>0</v>
      </c>
      <c r="T158" s="126" t="e">
        <f t="shared" si="60"/>
        <v>#DIV/0!</v>
      </c>
    </row>
    <row r="159" spans="1:20" s="19" customFormat="1" ht="14.25" customHeight="1" hidden="1">
      <c r="A159" s="117" t="s">
        <v>166</v>
      </c>
      <c r="B159" s="108" t="s">
        <v>50</v>
      </c>
      <c r="C159" s="84" t="s">
        <v>117</v>
      </c>
      <c r="D159" s="84">
        <v>460</v>
      </c>
      <c r="E159" s="84">
        <v>460</v>
      </c>
      <c r="F159" s="42">
        <f t="shared" si="57"/>
        <v>460</v>
      </c>
      <c r="G159" s="84">
        <v>2</v>
      </c>
      <c r="H159" s="84"/>
      <c r="I159" s="84"/>
      <c r="J159" s="84"/>
      <c r="K159" s="84"/>
      <c r="L159" s="84">
        <v>458</v>
      </c>
      <c r="M159" s="84"/>
      <c r="N159" s="74">
        <v>10</v>
      </c>
      <c r="O159" s="46" t="e">
        <f t="shared" si="61"/>
        <v>#DIV/0!</v>
      </c>
      <c r="P159" s="74"/>
      <c r="Q159" s="74">
        <f t="shared" si="58"/>
        <v>-10</v>
      </c>
      <c r="R159" s="120">
        <f>SUM(P159+Q159)</f>
        <v>0</v>
      </c>
      <c r="S159" s="43">
        <v>0</v>
      </c>
      <c r="T159" s="126" t="e">
        <f t="shared" si="60"/>
        <v>#DIV/0!</v>
      </c>
    </row>
    <row r="160" spans="1:20" s="19" customFormat="1" ht="33.75" customHeight="1" hidden="1">
      <c r="A160" s="117" t="s">
        <v>167</v>
      </c>
      <c r="B160" s="108" t="s">
        <v>53</v>
      </c>
      <c r="C160" s="84" t="s">
        <v>135</v>
      </c>
      <c r="D160" s="74">
        <v>10</v>
      </c>
      <c r="E160" s="74">
        <v>0</v>
      </c>
      <c r="F160" s="42">
        <f t="shared" si="57"/>
        <v>9</v>
      </c>
      <c r="G160" s="74"/>
      <c r="H160" s="74"/>
      <c r="I160" s="74"/>
      <c r="J160" s="74"/>
      <c r="K160" s="74"/>
      <c r="L160" s="74">
        <v>9</v>
      </c>
      <c r="M160" s="74"/>
      <c r="N160" s="74"/>
      <c r="O160" s="46" t="e">
        <f t="shared" si="61"/>
        <v>#DIV/0!</v>
      </c>
      <c r="P160" s="74">
        <v>0</v>
      </c>
      <c r="Q160" s="74">
        <f t="shared" si="58"/>
        <v>-10</v>
      </c>
      <c r="R160" s="120">
        <f>SUM(P160+Q160)</f>
        <v>0</v>
      </c>
      <c r="S160" s="43">
        <v>0</v>
      </c>
      <c r="T160" s="126" t="e">
        <f t="shared" si="60"/>
        <v>#DIV/0!</v>
      </c>
    </row>
    <row r="161" spans="1:20" s="19" customFormat="1" ht="33.75" customHeight="1">
      <c r="A161" s="117" t="s">
        <v>168</v>
      </c>
      <c r="B161" s="108" t="s">
        <v>48</v>
      </c>
      <c r="C161" s="74" t="s">
        <v>149</v>
      </c>
      <c r="D161" s="74"/>
      <c r="E161" s="74"/>
      <c r="F161" s="42"/>
      <c r="G161" s="74"/>
      <c r="H161" s="74"/>
      <c r="I161" s="74"/>
      <c r="J161" s="74"/>
      <c r="K161" s="74"/>
      <c r="L161" s="74"/>
      <c r="M161" s="74"/>
      <c r="N161" s="74"/>
      <c r="O161" s="46"/>
      <c r="P161" s="74">
        <v>30</v>
      </c>
      <c r="Q161" s="74">
        <f t="shared" si="58"/>
        <v>-30</v>
      </c>
      <c r="R161" s="120">
        <v>0</v>
      </c>
      <c r="S161" s="43"/>
      <c r="T161" s="126"/>
    </row>
    <row r="162" spans="1:20" s="19" customFormat="1" ht="21" customHeight="1">
      <c r="A162" s="117" t="s">
        <v>169</v>
      </c>
      <c r="B162" s="108" t="s">
        <v>48</v>
      </c>
      <c r="C162" s="85" t="s">
        <v>156</v>
      </c>
      <c r="D162" s="74"/>
      <c r="E162" s="74"/>
      <c r="F162" s="42"/>
      <c r="G162" s="74"/>
      <c r="H162" s="74"/>
      <c r="I162" s="74"/>
      <c r="J162" s="74"/>
      <c r="K162" s="74"/>
      <c r="L162" s="74"/>
      <c r="M162" s="74"/>
      <c r="N162" s="74"/>
      <c r="O162" s="46"/>
      <c r="P162" s="74">
        <v>52</v>
      </c>
      <c r="Q162" s="74">
        <f t="shared" si="58"/>
        <v>0.5</v>
      </c>
      <c r="R162" s="120">
        <v>52.5</v>
      </c>
      <c r="S162" s="43">
        <v>52.5</v>
      </c>
      <c r="T162" s="126">
        <f t="shared" si="60"/>
        <v>100</v>
      </c>
    </row>
    <row r="163" spans="1:20" s="19" customFormat="1" ht="18.75" customHeight="1">
      <c r="A163" s="117" t="s">
        <v>170</v>
      </c>
      <c r="B163" s="108" t="s">
        <v>50</v>
      </c>
      <c r="C163" s="74" t="s">
        <v>149</v>
      </c>
      <c r="D163" s="74"/>
      <c r="E163" s="74"/>
      <c r="F163" s="42"/>
      <c r="G163" s="74"/>
      <c r="H163" s="74"/>
      <c r="I163" s="74"/>
      <c r="J163" s="74"/>
      <c r="K163" s="74"/>
      <c r="L163" s="74"/>
      <c r="M163" s="74"/>
      <c r="N163" s="74"/>
      <c r="O163" s="46"/>
      <c r="P163" s="74">
        <v>10</v>
      </c>
      <c r="Q163" s="74">
        <f t="shared" si="58"/>
        <v>-9</v>
      </c>
      <c r="R163" s="120">
        <v>1</v>
      </c>
      <c r="S163" s="43">
        <v>0</v>
      </c>
      <c r="T163" s="126">
        <f t="shared" si="60"/>
        <v>0</v>
      </c>
    </row>
    <row r="164" spans="1:20" s="19" customFormat="1" ht="20.25" customHeight="1">
      <c r="A164" s="117" t="s">
        <v>171</v>
      </c>
      <c r="B164" s="108" t="s">
        <v>55</v>
      </c>
      <c r="C164" s="74" t="s">
        <v>149</v>
      </c>
      <c r="D164" s="74"/>
      <c r="E164" s="74"/>
      <c r="F164" s="42"/>
      <c r="G164" s="74"/>
      <c r="H164" s="74"/>
      <c r="I164" s="74"/>
      <c r="J164" s="74"/>
      <c r="K164" s="74"/>
      <c r="L164" s="74"/>
      <c r="M164" s="74"/>
      <c r="N164" s="74"/>
      <c r="O164" s="46"/>
      <c r="P164" s="74">
        <v>10</v>
      </c>
      <c r="Q164" s="74">
        <f t="shared" si="58"/>
        <v>-9</v>
      </c>
      <c r="R164" s="120">
        <v>1</v>
      </c>
      <c r="S164" s="43">
        <v>0</v>
      </c>
      <c r="T164" s="126">
        <f t="shared" si="60"/>
        <v>0</v>
      </c>
    </row>
    <row r="165" spans="1:20" s="19" customFormat="1" ht="16.5" customHeight="1">
      <c r="A165" s="44"/>
      <c r="B165" s="108"/>
      <c r="C165" s="65" t="s">
        <v>92</v>
      </c>
      <c r="D165" s="65">
        <f>SUM(D166:D187)</f>
        <v>356</v>
      </c>
      <c r="E165" s="65">
        <f aca="true" t="shared" si="62" ref="E165:M165">SUM(E166:E187)</f>
        <v>151</v>
      </c>
      <c r="F165" s="65">
        <f t="shared" si="62"/>
        <v>465</v>
      </c>
      <c r="G165" s="65">
        <f t="shared" si="62"/>
        <v>465</v>
      </c>
      <c r="H165" s="65">
        <f t="shared" si="62"/>
        <v>0</v>
      </c>
      <c r="I165" s="65">
        <f t="shared" si="62"/>
        <v>0</v>
      </c>
      <c r="J165" s="65">
        <f t="shared" si="62"/>
        <v>0</v>
      </c>
      <c r="K165" s="65">
        <f t="shared" si="62"/>
        <v>0</v>
      </c>
      <c r="L165" s="65">
        <f t="shared" si="62"/>
        <v>0</v>
      </c>
      <c r="M165" s="65">
        <f t="shared" si="62"/>
        <v>0</v>
      </c>
      <c r="N165" s="53">
        <f>SUM(N166:N187)</f>
        <v>1209</v>
      </c>
      <c r="O165" s="49" t="e">
        <f>SUM(O166:O187)</f>
        <v>#DIV/0!</v>
      </c>
      <c r="P165" s="53">
        <f>SUM(P166:P187)</f>
        <v>452</v>
      </c>
      <c r="Q165" s="65">
        <f>Q166+Q168+Q169+Q170+Q171+Q178+Q179+Q180+Q181+Q184+Q185+Q186+Q187</f>
        <v>0</v>
      </c>
      <c r="R165" s="118">
        <f>SUM(R166:R187)</f>
        <v>344</v>
      </c>
      <c r="S165" s="54">
        <f>SUM(S166:S188)</f>
        <v>152.6</v>
      </c>
      <c r="T165" s="125">
        <f t="shared" si="60"/>
        <v>44.360465116279066</v>
      </c>
    </row>
    <row r="166" spans="1:20" s="3" customFormat="1" ht="17.25" customHeight="1">
      <c r="A166" s="44" t="s">
        <v>33</v>
      </c>
      <c r="B166" s="108">
        <v>223</v>
      </c>
      <c r="C166" s="42" t="s">
        <v>57</v>
      </c>
      <c r="D166" s="42">
        <v>26</v>
      </c>
      <c r="E166" s="42">
        <v>0</v>
      </c>
      <c r="F166" s="42">
        <f t="shared" si="57"/>
        <v>0</v>
      </c>
      <c r="G166" s="42"/>
      <c r="H166" s="42"/>
      <c r="I166" s="42"/>
      <c r="J166" s="42"/>
      <c r="K166" s="42"/>
      <c r="L166" s="42"/>
      <c r="M166" s="42"/>
      <c r="N166" s="86">
        <v>288</v>
      </c>
      <c r="O166" s="46">
        <f aca="true" t="shared" si="63" ref="O166:O186">SUM(P166:T166)</f>
        <v>803.4666666666667</v>
      </c>
      <c r="P166" s="42">
        <v>300</v>
      </c>
      <c r="Q166" s="74">
        <f t="shared" si="58"/>
        <v>-10</v>
      </c>
      <c r="R166" s="120">
        <f aca="true" t="shared" si="64" ref="R166:R188">SUM(P166+Q166)</f>
        <v>300</v>
      </c>
      <c r="S166" s="43">
        <v>152.6</v>
      </c>
      <c r="T166" s="126">
        <f t="shared" si="60"/>
        <v>50.86666666666666</v>
      </c>
    </row>
    <row r="167" spans="1:20" s="3" customFormat="1" ht="15.75" customHeight="1" hidden="1">
      <c r="A167" s="44" t="s">
        <v>33</v>
      </c>
      <c r="B167" s="108">
        <v>223</v>
      </c>
      <c r="C167" s="42" t="s">
        <v>133</v>
      </c>
      <c r="D167" s="42">
        <v>26</v>
      </c>
      <c r="E167" s="42">
        <v>0</v>
      </c>
      <c r="F167" s="42">
        <f>SUM(G167:L167)</f>
        <v>0</v>
      </c>
      <c r="G167" s="42"/>
      <c r="H167" s="42"/>
      <c r="I167" s="42"/>
      <c r="J167" s="42"/>
      <c r="K167" s="42"/>
      <c r="L167" s="42"/>
      <c r="M167" s="42"/>
      <c r="N167" s="86">
        <v>288</v>
      </c>
      <c r="O167" s="46">
        <f t="shared" si="63"/>
        <v>0</v>
      </c>
      <c r="P167" s="42">
        <v>0</v>
      </c>
      <c r="Q167" s="74">
        <f t="shared" si="58"/>
        <v>-10</v>
      </c>
      <c r="R167" s="120">
        <f>SUM(P167+Q167)</f>
        <v>0</v>
      </c>
      <c r="S167" s="43">
        <v>0</v>
      </c>
      <c r="T167" s="126">
        <v>0</v>
      </c>
    </row>
    <row r="168" spans="1:20" s="3" customFormat="1" ht="15.75" customHeight="1">
      <c r="A168" s="44" t="s">
        <v>33</v>
      </c>
      <c r="B168" s="108">
        <v>225</v>
      </c>
      <c r="C168" s="42" t="s">
        <v>57</v>
      </c>
      <c r="D168" s="42">
        <v>11</v>
      </c>
      <c r="E168" s="42">
        <v>7</v>
      </c>
      <c r="F168" s="42">
        <f t="shared" si="57"/>
        <v>7</v>
      </c>
      <c r="G168" s="42">
        <v>7</v>
      </c>
      <c r="H168" s="42"/>
      <c r="I168" s="42"/>
      <c r="J168" s="42"/>
      <c r="K168" s="42"/>
      <c r="L168" s="42"/>
      <c r="M168" s="42"/>
      <c r="N168" s="87"/>
      <c r="O168" s="46">
        <f t="shared" si="63"/>
        <v>2</v>
      </c>
      <c r="P168" s="42">
        <v>5</v>
      </c>
      <c r="Q168" s="74">
        <f t="shared" si="58"/>
        <v>-4</v>
      </c>
      <c r="R168" s="120">
        <v>1</v>
      </c>
      <c r="S168" s="43">
        <v>0</v>
      </c>
      <c r="T168" s="126">
        <f t="shared" si="60"/>
        <v>0</v>
      </c>
    </row>
    <row r="169" spans="1:20" s="3" customFormat="1" ht="15.75" customHeight="1">
      <c r="A169" s="44" t="s">
        <v>33</v>
      </c>
      <c r="B169" s="108">
        <v>226</v>
      </c>
      <c r="C169" s="42" t="s">
        <v>57</v>
      </c>
      <c r="D169" s="42"/>
      <c r="E169" s="42"/>
      <c r="F169" s="42">
        <f t="shared" si="57"/>
        <v>0</v>
      </c>
      <c r="G169" s="42"/>
      <c r="H169" s="42"/>
      <c r="I169" s="42"/>
      <c r="J169" s="42"/>
      <c r="K169" s="42"/>
      <c r="L169" s="42"/>
      <c r="M169" s="42"/>
      <c r="N169" s="87"/>
      <c r="O169" s="46">
        <f t="shared" si="63"/>
        <v>2</v>
      </c>
      <c r="P169" s="42">
        <v>5</v>
      </c>
      <c r="Q169" s="74">
        <f t="shared" si="58"/>
        <v>-4</v>
      </c>
      <c r="R169" s="120">
        <v>1</v>
      </c>
      <c r="S169" s="43">
        <v>0</v>
      </c>
      <c r="T169" s="126">
        <f t="shared" si="60"/>
        <v>0</v>
      </c>
    </row>
    <row r="170" spans="1:20" s="3" customFormat="1" ht="15.75" customHeight="1">
      <c r="A170" s="44" t="s">
        <v>33</v>
      </c>
      <c r="B170" s="108">
        <v>310</v>
      </c>
      <c r="C170" s="42" t="s">
        <v>57</v>
      </c>
      <c r="D170" s="42"/>
      <c r="E170" s="42"/>
      <c r="F170" s="42">
        <f t="shared" si="57"/>
        <v>0</v>
      </c>
      <c r="G170" s="42"/>
      <c r="H170" s="42"/>
      <c r="I170" s="42"/>
      <c r="J170" s="42"/>
      <c r="K170" s="42"/>
      <c r="L170" s="42"/>
      <c r="M170" s="42"/>
      <c r="N170" s="87"/>
      <c r="O170" s="46">
        <f t="shared" si="63"/>
        <v>12</v>
      </c>
      <c r="P170" s="42">
        <v>15</v>
      </c>
      <c r="Q170" s="74">
        <f t="shared" si="58"/>
        <v>-9</v>
      </c>
      <c r="R170" s="120">
        <v>6</v>
      </c>
      <c r="S170" s="43">
        <v>0</v>
      </c>
      <c r="T170" s="126">
        <f t="shared" si="60"/>
        <v>0</v>
      </c>
    </row>
    <row r="171" spans="1:20" s="3" customFormat="1" ht="17.25" customHeight="1">
      <c r="A171" s="44" t="s">
        <v>33</v>
      </c>
      <c r="B171" s="108">
        <v>340</v>
      </c>
      <c r="C171" s="42" t="s">
        <v>57</v>
      </c>
      <c r="D171" s="42"/>
      <c r="E171" s="42"/>
      <c r="F171" s="42">
        <f t="shared" si="57"/>
        <v>0</v>
      </c>
      <c r="G171" s="42"/>
      <c r="H171" s="42"/>
      <c r="I171" s="42"/>
      <c r="J171" s="42"/>
      <c r="K171" s="42"/>
      <c r="L171" s="42"/>
      <c r="M171" s="42"/>
      <c r="N171" s="87"/>
      <c r="O171" s="46">
        <f t="shared" si="63"/>
        <v>40</v>
      </c>
      <c r="P171" s="42">
        <v>20</v>
      </c>
      <c r="Q171" s="74">
        <f t="shared" si="58"/>
        <v>0</v>
      </c>
      <c r="R171" s="120">
        <v>20</v>
      </c>
      <c r="S171" s="43">
        <v>0</v>
      </c>
      <c r="T171" s="126">
        <f t="shared" si="60"/>
        <v>0</v>
      </c>
    </row>
    <row r="172" spans="1:20" s="3" customFormat="1" ht="15.75" customHeight="1" hidden="1">
      <c r="A172" s="44" t="s">
        <v>33</v>
      </c>
      <c r="B172" s="108">
        <v>222</v>
      </c>
      <c r="C172" s="42" t="s">
        <v>58</v>
      </c>
      <c r="D172" s="42"/>
      <c r="E172" s="42"/>
      <c r="F172" s="42">
        <f t="shared" si="57"/>
        <v>0</v>
      </c>
      <c r="G172" s="42"/>
      <c r="H172" s="42"/>
      <c r="I172" s="42"/>
      <c r="J172" s="42"/>
      <c r="K172" s="42"/>
      <c r="L172" s="42"/>
      <c r="M172" s="42"/>
      <c r="N172" s="87"/>
      <c r="O172" s="46" t="e">
        <f t="shared" si="63"/>
        <v>#DIV/0!</v>
      </c>
      <c r="P172" s="42">
        <v>0</v>
      </c>
      <c r="Q172" s="74">
        <f t="shared" si="58"/>
        <v>-10</v>
      </c>
      <c r="R172" s="120">
        <f t="shared" si="64"/>
        <v>0</v>
      </c>
      <c r="S172" s="43"/>
      <c r="T172" s="126" t="e">
        <f t="shared" si="60"/>
        <v>#DIV/0!</v>
      </c>
    </row>
    <row r="173" spans="1:20" s="3" customFormat="1" ht="15.75" customHeight="1" hidden="1">
      <c r="A173" s="44" t="s">
        <v>33</v>
      </c>
      <c r="B173" s="108">
        <v>225</v>
      </c>
      <c r="C173" s="42" t="s">
        <v>58</v>
      </c>
      <c r="D173" s="42">
        <v>97</v>
      </c>
      <c r="E173" s="42">
        <v>0</v>
      </c>
      <c r="F173" s="42">
        <f t="shared" si="57"/>
        <v>300</v>
      </c>
      <c r="G173" s="42">
        <v>300</v>
      </c>
      <c r="H173" s="42"/>
      <c r="I173" s="42"/>
      <c r="J173" s="42"/>
      <c r="K173" s="42"/>
      <c r="L173" s="42"/>
      <c r="M173" s="42"/>
      <c r="N173" s="87">
        <v>441</v>
      </c>
      <c r="O173" s="46" t="e">
        <f t="shared" si="63"/>
        <v>#DIV/0!</v>
      </c>
      <c r="P173" s="42">
        <v>0</v>
      </c>
      <c r="Q173" s="74">
        <f t="shared" si="58"/>
        <v>-10</v>
      </c>
      <c r="R173" s="120">
        <f t="shared" si="64"/>
        <v>0</v>
      </c>
      <c r="S173" s="43"/>
      <c r="T173" s="126" t="e">
        <f t="shared" si="60"/>
        <v>#DIV/0!</v>
      </c>
    </row>
    <row r="174" spans="1:20" s="3" customFormat="1" ht="15.75" customHeight="1" hidden="1">
      <c r="A174" s="44" t="s">
        <v>33</v>
      </c>
      <c r="B174" s="108">
        <v>226</v>
      </c>
      <c r="C174" s="42" t="s">
        <v>58</v>
      </c>
      <c r="D174" s="42"/>
      <c r="E174" s="42"/>
      <c r="F174" s="42">
        <f t="shared" si="57"/>
        <v>0</v>
      </c>
      <c r="G174" s="42"/>
      <c r="H174" s="42"/>
      <c r="I174" s="42"/>
      <c r="J174" s="42"/>
      <c r="K174" s="42"/>
      <c r="L174" s="42"/>
      <c r="M174" s="42"/>
      <c r="N174" s="87"/>
      <c r="O174" s="46" t="e">
        <f t="shared" si="63"/>
        <v>#DIV/0!</v>
      </c>
      <c r="P174" s="42">
        <v>0</v>
      </c>
      <c r="Q174" s="74">
        <f t="shared" si="58"/>
        <v>-10</v>
      </c>
      <c r="R174" s="120">
        <f t="shared" si="64"/>
        <v>0</v>
      </c>
      <c r="S174" s="43"/>
      <c r="T174" s="126" t="e">
        <f t="shared" si="60"/>
        <v>#DIV/0!</v>
      </c>
    </row>
    <row r="175" spans="1:20" s="3" customFormat="1" ht="15.75" customHeight="1" hidden="1">
      <c r="A175" s="44" t="s">
        <v>33</v>
      </c>
      <c r="B175" s="108">
        <v>340</v>
      </c>
      <c r="C175" s="42" t="s">
        <v>58</v>
      </c>
      <c r="D175" s="42"/>
      <c r="E175" s="42"/>
      <c r="F175" s="42">
        <f t="shared" si="57"/>
        <v>0</v>
      </c>
      <c r="G175" s="42"/>
      <c r="H175" s="42"/>
      <c r="I175" s="42"/>
      <c r="J175" s="42"/>
      <c r="K175" s="42"/>
      <c r="L175" s="42"/>
      <c r="M175" s="42"/>
      <c r="N175" s="87"/>
      <c r="O175" s="46" t="e">
        <f t="shared" si="63"/>
        <v>#DIV/0!</v>
      </c>
      <c r="P175" s="42"/>
      <c r="Q175" s="74">
        <f t="shared" si="58"/>
        <v>-10</v>
      </c>
      <c r="R175" s="120">
        <f t="shared" si="64"/>
        <v>0</v>
      </c>
      <c r="S175" s="43"/>
      <c r="T175" s="126" t="e">
        <f t="shared" si="60"/>
        <v>#DIV/0!</v>
      </c>
    </row>
    <row r="176" spans="1:20" s="3" customFormat="1" ht="15.75" customHeight="1" hidden="1">
      <c r="A176" s="44" t="s">
        <v>33</v>
      </c>
      <c r="B176" s="108">
        <v>225</v>
      </c>
      <c r="C176" s="42" t="s">
        <v>93</v>
      </c>
      <c r="D176" s="42"/>
      <c r="E176" s="42"/>
      <c r="F176" s="42">
        <f t="shared" si="57"/>
        <v>0</v>
      </c>
      <c r="G176" s="42"/>
      <c r="H176" s="42"/>
      <c r="I176" s="42"/>
      <c r="J176" s="42"/>
      <c r="K176" s="42"/>
      <c r="L176" s="42"/>
      <c r="M176" s="42"/>
      <c r="N176" s="87"/>
      <c r="O176" s="46" t="e">
        <f t="shared" si="63"/>
        <v>#DIV/0!</v>
      </c>
      <c r="P176" s="42"/>
      <c r="Q176" s="74">
        <f t="shared" si="58"/>
        <v>-10</v>
      </c>
      <c r="R176" s="120">
        <f t="shared" si="64"/>
        <v>0</v>
      </c>
      <c r="S176" s="43"/>
      <c r="T176" s="126" t="e">
        <f t="shared" si="60"/>
        <v>#DIV/0!</v>
      </c>
    </row>
    <row r="177" spans="1:20" s="3" customFormat="1" ht="15.75" customHeight="1" hidden="1">
      <c r="A177" s="44" t="s">
        <v>33</v>
      </c>
      <c r="B177" s="108">
        <v>340</v>
      </c>
      <c r="C177" s="42" t="s">
        <v>93</v>
      </c>
      <c r="D177" s="42"/>
      <c r="E177" s="42"/>
      <c r="F177" s="42">
        <f t="shared" si="57"/>
        <v>0</v>
      </c>
      <c r="G177" s="42"/>
      <c r="H177" s="42"/>
      <c r="I177" s="42"/>
      <c r="J177" s="42"/>
      <c r="K177" s="42"/>
      <c r="L177" s="42"/>
      <c r="M177" s="42"/>
      <c r="N177" s="87"/>
      <c r="O177" s="46" t="e">
        <f t="shared" si="63"/>
        <v>#DIV/0!</v>
      </c>
      <c r="P177" s="42">
        <v>0</v>
      </c>
      <c r="Q177" s="74">
        <f t="shared" si="58"/>
        <v>-10</v>
      </c>
      <c r="R177" s="120">
        <f t="shared" si="64"/>
        <v>0</v>
      </c>
      <c r="S177" s="43"/>
      <c r="T177" s="126" t="e">
        <f t="shared" si="60"/>
        <v>#DIV/0!</v>
      </c>
    </row>
    <row r="178" spans="1:20" s="3" customFormat="1" ht="15.75" customHeight="1">
      <c r="A178" s="44" t="s">
        <v>33</v>
      </c>
      <c r="B178" s="108">
        <v>225</v>
      </c>
      <c r="C178" s="42" t="s">
        <v>59</v>
      </c>
      <c r="D178" s="42"/>
      <c r="E178" s="42"/>
      <c r="F178" s="42">
        <f t="shared" si="57"/>
        <v>0</v>
      </c>
      <c r="G178" s="42"/>
      <c r="H178" s="42"/>
      <c r="I178" s="42"/>
      <c r="J178" s="42"/>
      <c r="K178" s="42"/>
      <c r="L178" s="42"/>
      <c r="M178" s="42"/>
      <c r="N178" s="87">
        <v>0</v>
      </c>
      <c r="O178" s="46">
        <f t="shared" si="63"/>
        <v>4</v>
      </c>
      <c r="P178" s="42">
        <v>2</v>
      </c>
      <c r="Q178" s="74">
        <f t="shared" si="58"/>
        <v>-10</v>
      </c>
      <c r="R178" s="120">
        <f t="shared" si="64"/>
        <v>2</v>
      </c>
      <c r="S178" s="43">
        <v>0</v>
      </c>
      <c r="T178" s="126">
        <f t="shared" si="60"/>
        <v>0</v>
      </c>
    </row>
    <row r="179" spans="1:20" s="3" customFormat="1" ht="15.75" customHeight="1">
      <c r="A179" s="44" t="s">
        <v>33</v>
      </c>
      <c r="B179" s="108">
        <v>310</v>
      </c>
      <c r="C179" s="42" t="s">
        <v>59</v>
      </c>
      <c r="D179" s="42"/>
      <c r="E179" s="42"/>
      <c r="F179" s="42">
        <f t="shared" si="57"/>
        <v>0</v>
      </c>
      <c r="G179" s="42"/>
      <c r="H179" s="42"/>
      <c r="I179" s="42"/>
      <c r="J179" s="42"/>
      <c r="K179" s="42"/>
      <c r="L179" s="42"/>
      <c r="M179" s="42"/>
      <c r="N179" s="87">
        <v>0</v>
      </c>
      <c r="O179" s="46">
        <f t="shared" si="63"/>
        <v>1</v>
      </c>
      <c r="P179" s="42">
        <v>5</v>
      </c>
      <c r="Q179" s="74">
        <f t="shared" si="58"/>
        <v>-4.5</v>
      </c>
      <c r="R179" s="120">
        <v>0.5</v>
      </c>
      <c r="S179" s="43">
        <v>0</v>
      </c>
      <c r="T179" s="126">
        <f t="shared" si="60"/>
        <v>0</v>
      </c>
    </row>
    <row r="180" spans="1:20" s="3" customFormat="1" ht="15.75" customHeight="1">
      <c r="A180" s="44" t="s">
        <v>33</v>
      </c>
      <c r="B180" s="108">
        <v>340</v>
      </c>
      <c r="C180" s="42" t="s">
        <v>59</v>
      </c>
      <c r="D180" s="42">
        <v>44</v>
      </c>
      <c r="E180" s="42">
        <v>23</v>
      </c>
      <c r="F180" s="42">
        <f t="shared" si="57"/>
        <v>23</v>
      </c>
      <c r="G180" s="42">
        <v>23</v>
      </c>
      <c r="H180" s="42"/>
      <c r="I180" s="42"/>
      <c r="J180" s="42"/>
      <c r="K180" s="42"/>
      <c r="L180" s="42"/>
      <c r="M180" s="42"/>
      <c r="N180" s="87">
        <v>0</v>
      </c>
      <c r="O180" s="46">
        <f t="shared" si="63"/>
        <v>2</v>
      </c>
      <c r="P180" s="42">
        <v>5</v>
      </c>
      <c r="Q180" s="74">
        <f t="shared" si="58"/>
        <v>-4</v>
      </c>
      <c r="R180" s="120">
        <v>1</v>
      </c>
      <c r="S180" s="43">
        <v>0</v>
      </c>
      <c r="T180" s="126">
        <f t="shared" si="60"/>
        <v>0</v>
      </c>
    </row>
    <row r="181" spans="1:20" s="3" customFormat="1" ht="15.75" customHeight="1">
      <c r="A181" s="44" t="s">
        <v>33</v>
      </c>
      <c r="B181" s="108">
        <v>225</v>
      </c>
      <c r="C181" s="42" t="s">
        <v>54</v>
      </c>
      <c r="D181" s="42"/>
      <c r="E181" s="42"/>
      <c r="F181" s="42">
        <f t="shared" si="57"/>
        <v>0</v>
      </c>
      <c r="G181" s="42"/>
      <c r="H181" s="42"/>
      <c r="I181" s="42"/>
      <c r="J181" s="42"/>
      <c r="K181" s="42"/>
      <c r="L181" s="42"/>
      <c r="M181" s="42"/>
      <c r="N181" s="87"/>
      <c r="O181" s="46">
        <f t="shared" si="63"/>
        <v>2</v>
      </c>
      <c r="P181" s="42">
        <v>20</v>
      </c>
      <c r="Q181" s="74">
        <f t="shared" si="58"/>
        <v>-19</v>
      </c>
      <c r="R181" s="120">
        <v>1</v>
      </c>
      <c r="S181" s="43">
        <v>0</v>
      </c>
      <c r="T181" s="126">
        <f t="shared" si="60"/>
        <v>0</v>
      </c>
    </row>
    <row r="182" spans="1:20" s="3" customFormat="1" ht="15.75" customHeight="1" hidden="1">
      <c r="A182" s="44" t="s">
        <v>33</v>
      </c>
      <c r="B182" s="108">
        <v>223</v>
      </c>
      <c r="C182" s="42" t="s">
        <v>54</v>
      </c>
      <c r="D182" s="42"/>
      <c r="E182" s="42"/>
      <c r="F182" s="42">
        <f>SUM(G182:L182)</f>
        <v>0</v>
      </c>
      <c r="G182" s="42"/>
      <c r="H182" s="42"/>
      <c r="I182" s="42"/>
      <c r="J182" s="42"/>
      <c r="K182" s="42"/>
      <c r="L182" s="42"/>
      <c r="M182" s="42"/>
      <c r="N182" s="87"/>
      <c r="O182" s="46">
        <f t="shared" si="63"/>
        <v>0</v>
      </c>
      <c r="P182" s="42">
        <v>0</v>
      </c>
      <c r="Q182" s="74">
        <f t="shared" si="58"/>
        <v>-10</v>
      </c>
      <c r="R182" s="120">
        <f>SUM(P182+Q182)</f>
        <v>0</v>
      </c>
      <c r="S182" s="43">
        <v>0</v>
      </c>
      <c r="T182" s="126">
        <v>0</v>
      </c>
    </row>
    <row r="183" spans="1:20" s="3" customFormat="1" ht="17.25" customHeight="1" hidden="1">
      <c r="A183" s="44" t="s">
        <v>33</v>
      </c>
      <c r="B183" s="108">
        <v>225</v>
      </c>
      <c r="C183" s="42" t="s">
        <v>54</v>
      </c>
      <c r="D183" s="42">
        <v>42</v>
      </c>
      <c r="E183" s="42">
        <v>42</v>
      </c>
      <c r="F183" s="42">
        <f t="shared" si="57"/>
        <v>42</v>
      </c>
      <c r="G183" s="42">
        <v>42</v>
      </c>
      <c r="H183" s="42"/>
      <c r="I183" s="42"/>
      <c r="J183" s="42"/>
      <c r="K183" s="42"/>
      <c r="L183" s="42"/>
      <c r="M183" s="42"/>
      <c r="N183" s="87">
        <v>192</v>
      </c>
      <c r="O183" s="46">
        <f t="shared" si="63"/>
        <v>0</v>
      </c>
      <c r="P183" s="42">
        <v>0</v>
      </c>
      <c r="Q183" s="74">
        <f t="shared" si="58"/>
        <v>-10</v>
      </c>
      <c r="R183" s="120">
        <f t="shared" si="64"/>
        <v>0</v>
      </c>
      <c r="S183" s="43">
        <v>0</v>
      </c>
      <c r="T183" s="126">
        <v>0</v>
      </c>
    </row>
    <row r="184" spans="1:20" s="3" customFormat="1" ht="17.25" customHeight="1">
      <c r="A184" s="44" t="s">
        <v>33</v>
      </c>
      <c r="B184" s="108">
        <v>226</v>
      </c>
      <c r="C184" s="42" t="s">
        <v>54</v>
      </c>
      <c r="D184" s="42">
        <v>90</v>
      </c>
      <c r="E184" s="42">
        <v>75</v>
      </c>
      <c r="F184" s="42">
        <f t="shared" si="57"/>
        <v>89</v>
      </c>
      <c r="G184" s="42">
        <v>89</v>
      </c>
      <c r="H184" s="42"/>
      <c r="I184" s="42"/>
      <c r="J184" s="42"/>
      <c r="K184" s="42"/>
      <c r="L184" s="42"/>
      <c r="M184" s="42"/>
      <c r="N184" s="42"/>
      <c r="O184" s="46">
        <f t="shared" si="63"/>
        <v>3</v>
      </c>
      <c r="P184" s="42">
        <v>20</v>
      </c>
      <c r="Q184" s="74">
        <f t="shared" si="58"/>
        <v>-18.5</v>
      </c>
      <c r="R184" s="120">
        <v>1.5</v>
      </c>
      <c r="S184" s="43">
        <v>0</v>
      </c>
      <c r="T184" s="126">
        <f t="shared" si="60"/>
        <v>0</v>
      </c>
    </row>
    <row r="185" spans="1:20" s="3" customFormat="1" ht="15.75" customHeight="1">
      <c r="A185" s="44" t="s">
        <v>33</v>
      </c>
      <c r="B185" s="108">
        <v>290</v>
      </c>
      <c r="C185" s="42" t="s">
        <v>54</v>
      </c>
      <c r="D185" s="42"/>
      <c r="E185" s="42"/>
      <c r="F185" s="42">
        <f t="shared" si="57"/>
        <v>0</v>
      </c>
      <c r="G185" s="42"/>
      <c r="H185" s="42"/>
      <c r="I185" s="42"/>
      <c r="J185" s="42"/>
      <c r="K185" s="42"/>
      <c r="L185" s="42"/>
      <c r="M185" s="42"/>
      <c r="N185" s="42"/>
      <c r="O185" s="46">
        <f t="shared" si="63"/>
        <v>0</v>
      </c>
      <c r="P185" s="42">
        <v>0</v>
      </c>
      <c r="Q185" s="74">
        <f t="shared" si="58"/>
        <v>-10</v>
      </c>
      <c r="R185" s="120">
        <f t="shared" si="64"/>
        <v>0</v>
      </c>
      <c r="S185" s="43">
        <v>0</v>
      </c>
      <c r="T185" s="126">
        <v>0</v>
      </c>
    </row>
    <row r="186" spans="1:20" s="3" customFormat="1" ht="17.25" customHeight="1">
      <c r="A186" s="44" t="s">
        <v>33</v>
      </c>
      <c r="B186" s="108">
        <v>310</v>
      </c>
      <c r="C186" s="42" t="s">
        <v>54</v>
      </c>
      <c r="D186" s="42"/>
      <c r="E186" s="42"/>
      <c r="F186" s="42">
        <f t="shared" si="57"/>
        <v>0</v>
      </c>
      <c r="G186" s="42"/>
      <c r="H186" s="42"/>
      <c r="I186" s="42"/>
      <c r="J186" s="42"/>
      <c r="K186" s="42"/>
      <c r="L186" s="42"/>
      <c r="M186" s="42"/>
      <c r="N186" s="42"/>
      <c r="O186" s="46">
        <f t="shared" si="63"/>
        <v>10</v>
      </c>
      <c r="P186" s="42">
        <v>20</v>
      </c>
      <c r="Q186" s="74">
        <f t="shared" si="58"/>
        <v>-15</v>
      </c>
      <c r="R186" s="120">
        <v>5</v>
      </c>
      <c r="S186" s="43">
        <v>0</v>
      </c>
      <c r="T186" s="126">
        <f t="shared" si="60"/>
        <v>0</v>
      </c>
    </row>
    <row r="187" spans="1:20" s="3" customFormat="1" ht="17.25" customHeight="1">
      <c r="A187" s="44" t="s">
        <v>33</v>
      </c>
      <c r="B187" s="108">
        <v>340</v>
      </c>
      <c r="C187" s="42" t="s">
        <v>54</v>
      </c>
      <c r="D187" s="42">
        <v>20</v>
      </c>
      <c r="E187" s="42">
        <v>4</v>
      </c>
      <c r="F187" s="42">
        <f t="shared" si="57"/>
        <v>4</v>
      </c>
      <c r="G187" s="42">
        <v>4</v>
      </c>
      <c r="H187" s="42"/>
      <c r="I187" s="42"/>
      <c r="J187" s="42"/>
      <c r="K187" s="42"/>
      <c r="L187" s="42"/>
      <c r="M187" s="42"/>
      <c r="N187" s="42"/>
      <c r="O187" s="46"/>
      <c r="P187" s="42">
        <v>35</v>
      </c>
      <c r="Q187" s="74">
        <f t="shared" si="58"/>
        <v>-30</v>
      </c>
      <c r="R187" s="120">
        <v>5</v>
      </c>
      <c r="S187" s="43">
        <v>0</v>
      </c>
      <c r="T187" s="126">
        <f t="shared" si="60"/>
        <v>0</v>
      </c>
    </row>
    <row r="188" spans="1:20" s="19" customFormat="1" ht="15.75" customHeight="1" hidden="1">
      <c r="A188" s="44" t="s">
        <v>33</v>
      </c>
      <c r="B188" s="108" t="s">
        <v>48</v>
      </c>
      <c r="C188" s="84" t="s">
        <v>126</v>
      </c>
      <c r="D188" s="84"/>
      <c r="E188" s="84"/>
      <c r="F188" s="42">
        <f>SUM(G188:L188)</f>
        <v>0</v>
      </c>
      <c r="G188" s="84"/>
      <c r="H188" s="84"/>
      <c r="I188" s="84"/>
      <c r="J188" s="84"/>
      <c r="K188" s="84"/>
      <c r="L188" s="84"/>
      <c r="M188" s="84"/>
      <c r="N188" s="74">
        <v>1200</v>
      </c>
      <c r="O188" s="46">
        <f>SUM(P188:T188)</f>
        <v>0</v>
      </c>
      <c r="P188" s="74">
        <v>0</v>
      </c>
      <c r="Q188" s="74">
        <v>0</v>
      </c>
      <c r="R188" s="42">
        <f t="shared" si="64"/>
        <v>0</v>
      </c>
      <c r="S188" s="82">
        <v>0</v>
      </c>
      <c r="T188" s="126">
        <v>0</v>
      </c>
    </row>
    <row r="189" spans="1:20" s="10" customFormat="1" ht="18.75">
      <c r="A189" s="133" t="s">
        <v>32</v>
      </c>
      <c r="B189" s="134"/>
      <c r="C189" s="135"/>
      <c r="D189" s="67">
        <f aca="true" t="shared" si="65" ref="D189:M189">SUM(D144,D150,D165)</f>
        <v>989</v>
      </c>
      <c r="E189" s="67">
        <f t="shared" si="65"/>
        <v>611</v>
      </c>
      <c r="F189" s="67">
        <f t="shared" si="65"/>
        <v>1079</v>
      </c>
      <c r="G189" s="67">
        <f t="shared" si="65"/>
        <v>467</v>
      </c>
      <c r="H189" s="67">
        <f t="shared" si="65"/>
        <v>0</v>
      </c>
      <c r="I189" s="67">
        <f t="shared" si="65"/>
        <v>0</v>
      </c>
      <c r="J189" s="67">
        <f t="shared" si="65"/>
        <v>145</v>
      </c>
      <c r="K189" s="67">
        <f t="shared" si="65"/>
        <v>0</v>
      </c>
      <c r="L189" s="67">
        <f t="shared" si="65"/>
        <v>467</v>
      </c>
      <c r="M189" s="67">
        <f t="shared" si="65"/>
        <v>0</v>
      </c>
      <c r="N189" s="40">
        <f aca="true" t="shared" si="66" ref="N189:S189">SUM(N165,N150,N144)</f>
        <v>2973</v>
      </c>
      <c r="O189" s="40" t="e">
        <f t="shared" si="66"/>
        <v>#DIV/0!</v>
      </c>
      <c r="P189" s="40">
        <f>SUM(P165,P150,P144)</f>
        <v>4195</v>
      </c>
      <c r="Q189" s="40">
        <v>-223</v>
      </c>
      <c r="R189" s="40">
        <f>SUM(R165,R150,R144)</f>
        <v>3972</v>
      </c>
      <c r="S189" s="41">
        <f t="shared" si="66"/>
        <v>3592.9</v>
      </c>
      <c r="T189" s="127">
        <f t="shared" si="60"/>
        <v>90.45568982880161</v>
      </c>
    </row>
    <row r="190" spans="1:20" s="16" customFormat="1" ht="18.75" hidden="1">
      <c r="A190" s="136" t="s">
        <v>77</v>
      </c>
      <c r="B190" s="137"/>
      <c r="C190" s="13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70"/>
      <c r="O190" s="40"/>
      <c r="P190" s="71"/>
      <c r="Q190" s="71"/>
      <c r="R190" s="71"/>
      <c r="S190" s="72"/>
      <c r="T190" s="126">
        <v>0</v>
      </c>
    </row>
    <row r="191" spans="1:20" s="17" customFormat="1" ht="18" customHeight="1" hidden="1">
      <c r="A191" s="73" t="s">
        <v>78</v>
      </c>
      <c r="B191" s="112" t="s">
        <v>51</v>
      </c>
      <c r="C191" s="76" t="s">
        <v>84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2"/>
      <c r="O191" s="46"/>
      <c r="P191" s="74"/>
      <c r="Q191" s="74"/>
      <c r="R191" s="74"/>
      <c r="S191" s="75"/>
      <c r="T191" s="126" t="e">
        <f t="shared" si="60"/>
        <v>#DIV/0!</v>
      </c>
    </row>
    <row r="192" spans="1:20" s="17" customFormat="1" ht="15.75" hidden="1">
      <c r="A192" s="73" t="s">
        <v>78</v>
      </c>
      <c r="B192" s="112" t="s">
        <v>48</v>
      </c>
      <c r="C192" s="76" t="s">
        <v>85</v>
      </c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42"/>
      <c r="O192" s="46"/>
      <c r="P192" s="74"/>
      <c r="Q192" s="74"/>
      <c r="R192" s="74"/>
      <c r="S192" s="75"/>
      <c r="T192" s="126" t="e">
        <f t="shared" si="60"/>
        <v>#DIV/0!</v>
      </c>
    </row>
    <row r="193" spans="1:20" s="17" customFormat="1" ht="15.75" hidden="1">
      <c r="A193" s="73" t="s">
        <v>78</v>
      </c>
      <c r="B193" s="112" t="s">
        <v>50</v>
      </c>
      <c r="C193" s="76" t="s">
        <v>85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42"/>
      <c r="O193" s="46"/>
      <c r="P193" s="74"/>
      <c r="Q193" s="74"/>
      <c r="R193" s="74"/>
      <c r="S193" s="75"/>
      <c r="T193" s="126" t="e">
        <f t="shared" si="60"/>
        <v>#DIV/0!</v>
      </c>
    </row>
    <row r="194" spans="1:20" s="18" customFormat="1" ht="18.75" hidden="1">
      <c r="A194" s="133" t="s">
        <v>79</v>
      </c>
      <c r="B194" s="134"/>
      <c r="C194" s="135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40">
        <f>SUM(N191:N193)</f>
        <v>0</v>
      </c>
      <c r="O194" s="40"/>
      <c r="P194" s="40"/>
      <c r="Q194" s="40"/>
      <c r="R194" s="40"/>
      <c r="S194" s="41"/>
      <c r="T194" s="126">
        <v>0</v>
      </c>
    </row>
    <row r="195" spans="1:20" ht="21.75" customHeight="1">
      <c r="A195" s="136" t="s">
        <v>36</v>
      </c>
      <c r="B195" s="137"/>
      <c r="C195" s="13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88"/>
      <c r="O195" s="89"/>
      <c r="P195" s="78"/>
      <c r="Q195" s="78"/>
      <c r="R195" s="78"/>
      <c r="S195" s="80"/>
      <c r="T195" s="128"/>
    </row>
    <row r="196" spans="1:20" s="3" customFormat="1" ht="15" customHeight="1" hidden="1">
      <c r="A196" s="73" t="s">
        <v>38</v>
      </c>
      <c r="B196" s="112" t="s">
        <v>82</v>
      </c>
      <c r="C196" s="45" t="s">
        <v>2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2"/>
      <c r="O196" s="46"/>
      <c r="P196" s="42"/>
      <c r="Q196" s="42"/>
      <c r="R196" s="42"/>
      <c r="S196" s="43"/>
      <c r="T196" s="126" t="e">
        <f t="shared" si="60"/>
        <v>#DIV/0!</v>
      </c>
    </row>
    <row r="197" spans="1:20" s="3" customFormat="1" ht="15" customHeight="1" hidden="1">
      <c r="A197" s="73" t="s">
        <v>38</v>
      </c>
      <c r="B197" s="112" t="s">
        <v>83</v>
      </c>
      <c r="C197" s="45" t="s">
        <v>6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2"/>
      <c r="O197" s="46"/>
      <c r="P197" s="42">
        <v>0</v>
      </c>
      <c r="Q197" s="42"/>
      <c r="R197" s="42">
        <f>SUM(P197+Q197)</f>
        <v>0</v>
      </c>
      <c r="S197" s="43"/>
      <c r="T197" s="126" t="e">
        <f t="shared" si="60"/>
        <v>#DIV/0!</v>
      </c>
    </row>
    <row r="198" spans="1:20" s="3" customFormat="1" ht="15" customHeight="1">
      <c r="A198" s="73" t="s">
        <v>38</v>
      </c>
      <c r="B198" s="112" t="s">
        <v>48</v>
      </c>
      <c r="C198" s="45" t="s">
        <v>10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2"/>
      <c r="O198" s="46"/>
      <c r="P198" s="42">
        <v>1</v>
      </c>
      <c r="Q198" s="42">
        <f>R198-P198</f>
        <v>-1</v>
      </c>
      <c r="R198" s="42">
        <v>0</v>
      </c>
      <c r="S198" s="43">
        <v>0</v>
      </c>
      <c r="T198" s="126">
        <v>0</v>
      </c>
    </row>
    <row r="199" spans="1:20" s="3" customFormat="1" ht="15" customHeight="1">
      <c r="A199" s="73" t="s">
        <v>38</v>
      </c>
      <c r="B199" s="112" t="s">
        <v>37</v>
      </c>
      <c r="C199" s="76" t="s">
        <v>12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42"/>
      <c r="O199" s="46"/>
      <c r="P199" s="42">
        <v>1</v>
      </c>
      <c r="Q199" s="42">
        <f>R199-P199</f>
        <v>-1</v>
      </c>
      <c r="R199" s="42">
        <v>0</v>
      </c>
      <c r="S199" s="43">
        <v>0</v>
      </c>
      <c r="T199" s="126">
        <v>0</v>
      </c>
    </row>
    <row r="200" spans="1:20" s="3" customFormat="1" ht="15" customHeight="1">
      <c r="A200" s="73" t="s">
        <v>38</v>
      </c>
      <c r="B200" s="112" t="s">
        <v>50</v>
      </c>
      <c r="C200" s="42" t="s">
        <v>14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6"/>
      <c r="P200" s="42">
        <v>1</v>
      </c>
      <c r="Q200" s="42">
        <f>R200-P200</f>
        <v>-1</v>
      </c>
      <c r="R200" s="42">
        <v>0</v>
      </c>
      <c r="S200" s="43">
        <v>0</v>
      </c>
      <c r="T200" s="126">
        <v>0</v>
      </c>
    </row>
    <row r="201" spans="1:20" s="3" customFormat="1" ht="15" customHeight="1">
      <c r="A201" s="73" t="s">
        <v>38</v>
      </c>
      <c r="B201" s="112" t="s">
        <v>55</v>
      </c>
      <c r="C201" s="42" t="s">
        <v>15</v>
      </c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6"/>
      <c r="P201" s="42">
        <v>1</v>
      </c>
      <c r="Q201" s="42">
        <f>R201-P201</f>
        <v>-1</v>
      </c>
      <c r="R201" s="42">
        <v>0</v>
      </c>
      <c r="S201" s="43">
        <v>0</v>
      </c>
      <c r="T201" s="126">
        <v>0</v>
      </c>
    </row>
    <row r="202" spans="1:20" s="10" customFormat="1" ht="18.75" customHeight="1">
      <c r="A202" s="133" t="s">
        <v>39</v>
      </c>
      <c r="B202" s="134"/>
      <c r="C202" s="135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40">
        <f>SUM(N196:N201)</f>
        <v>0</v>
      </c>
      <c r="O202" s="40"/>
      <c r="P202" s="40">
        <f>SUM(P197:P201)</f>
        <v>4</v>
      </c>
      <c r="Q202" s="40">
        <f>SUM(Q197:Q201)</f>
        <v>-4</v>
      </c>
      <c r="R202" s="40">
        <f>SUM(R197:R201)</f>
        <v>0</v>
      </c>
      <c r="S202" s="40">
        <f>SUM(S197:S201)</f>
        <v>0</v>
      </c>
      <c r="T202" s="127">
        <v>0</v>
      </c>
    </row>
    <row r="203" spans="1:20" s="3" customFormat="1" ht="19.5" customHeight="1">
      <c r="A203" s="149" t="s">
        <v>70</v>
      </c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1"/>
      <c r="S203" s="68"/>
      <c r="T203" s="128"/>
    </row>
    <row r="204" spans="1:20" s="3" customFormat="1" ht="16.5" customHeight="1">
      <c r="A204" s="51" t="s">
        <v>71</v>
      </c>
      <c r="B204" s="107">
        <v>210</v>
      </c>
      <c r="C204" s="52" t="s">
        <v>30</v>
      </c>
      <c r="D204" s="52">
        <f>SUM(D205:D209)</f>
        <v>0</v>
      </c>
      <c r="E204" s="52">
        <f aca="true" t="shared" si="67" ref="E204:M204">SUM(E205:E209)</f>
        <v>0</v>
      </c>
      <c r="F204" s="52">
        <f t="shared" si="67"/>
        <v>0</v>
      </c>
      <c r="G204" s="52">
        <f t="shared" si="67"/>
        <v>0</v>
      </c>
      <c r="H204" s="52">
        <f t="shared" si="67"/>
        <v>0</v>
      </c>
      <c r="I204" s="52">
        <f t="shared" si="67"/>
        <v>0</v>
      </c>
      <c r="J204" s="52">
        <f t="shared" si="67"/>
        <v>0</v>
      </c>
      <c r="K204" s="52">
        <f t="shared" si="67"/>
        <v>0</v>
      </c>
      <c r="L204" s="52">
        <f t="shared" si="67"/>
        <v>0</v>
      </c>
      <c r="M204" s="52">
        <f t="shared" si="67"/>
        <v>0</v>
      </c>
      <c r="N204" s="65">
        <f aca="true" t="shared" si="68" ref="N204:S204">SUM(N205:N209)</f>
        <v>923</v>
      </c>
      <c r="O204" s="49">
        <f t="shared" si="68"/>
        <v>8486.255935938087</v>
      </c>
      <c r="P204" s="65">
        <f>SUM(P205,P208,P209)</f>
        <v>2248</v>
      </c>
      <c r="Q204" s="65">
        <f t="shared" si="68"/>
        <v>-1003.8</v>
      </c>
      <c r="R204" s="65">
        <f t="shared" si="68"/>
        <v>2810.2</v>
      </c>
      <c r="S204" s="66">
        <f t="shared" si="68"/>
        <v>2672.7</v>
      </c>
      <c r="T204" s="125">
        <f t="shared" si="60"/>
        <v>95.10710981424809</v>
      </c>
    </row>
    <row r="205" spans="1:20" s="3" customFormat="1" ht="15.75">
      <c r="A205" s="44" t="s">
        <v>71</v>
      </c>
      <c r="B205" s="108">
        <v>211</v>
      </c>
      <c r="C205" s="45" t="s">
        <v>1</v>
      </c>
      <c r="D205" s="45"/>
      <c r="E205" s="45"/>
      <c r="F205" s="42">
        <f>SUM(G205:L205)</f>
        <v>0</v>
      </c>
      <c r="G205" s="45"/>
      <c r="H205" s="45"/>
      <c r="I205" s="45"/>
      <c r="J205" s="45"/>
      <c r="K205" s="45"/>
      <c r="L205" s="45"/>
      <c r="M205" s="45"/>
      <c r="N205" s="42">
        <v>676</v>
      </c>
      <c r="O205" s="46">
        <f>SUM(P205:T205)</f>
        <v>6448.313043478261</v>
      </c>
      <c r="P205" s="42">
        <v>1566</v>
      </c>
      <c r="Q205" s="42">
        <f>R205-P205</f>
        <v>596</v>
      </c>
      <c r="R205" s="42">
        <v>2162</v>
      </c>
      <c r="S205" s="43">
        <v>2030.4</v>
      </c>
      <c r="T205" s="126">
        <f t="shared" si="60"/>
        <v>93.91304347826087</v>
      </c>
    </row>
    <row r="206" spans="1:20" s="3" customFormat="1" ht="15.75" hidden="1">
      <c r="A206" s="44"/>
      <c r="B206" s="108">
        <v>211</v>
      </c>
      <c r="C206" s="45" t="s">
        <v>150</v>
      </c>
      <c r="D206" s="45"/>
      <c r="E206" s="45"/>
      <c r="F206" s="42"/>
      <c r="G206" s="45"/>
      <c r="H206" s="45"/>
      <c r="I206" s="45"/>
      <c r="J206" s="45"/>
      <c r="K206" s="45"/>
      <c r="L206" s="45"/>
      <c r="M206" s="45"/>
      <c r="N206" s="42"/>
      <c r="O206" s="46"/>
      <c r="P206" s="42">
        <v>1284</v>
      </c>
      <c r="Q206" s="42">
        <f>R206-P206</f>
        <v>-1284</v>
      </c>
      <c r="R206" s="42">
        <v>0</v>
      </c>
      <c r="S206" s="43"/>
      <c r="T206" s="126">
        <v>0</v>
      </c>
    </row>
    <row r="207" spans="1:20" s="3" customFormat="1" ht="15.75" hidden="1">
      <c r="A207" s="44"/>
      <c r="B207" s="108">
        <v>211</v>
      </c>
      <c r="C207" s="45" t="s">
        <v>151</v>
      </c>
      <c r="D207" s="45"/>
      <c r="E207" s="45"/>
      <c r="F207" s="42"/>
      <c r="G207" s="45"/>
      <c r="H207" s="45"/>
      <c r="I207" s="45"/>
      <c r="J207" s="45"/>
      <c r="K207" s="45"/>
      <c r="L207" s="45"/>
      <c r="M207" s="45"/>
      <c r="N207" s="42"/>
      <c r="O207" s="46"/>
      <c r="P207" s="42">
        <v>282</v>
      </c>
      <c r="Q207" s="42">
        <f>R207-P207</f>
        <v>-282</v>
      </c>
      <c r="R207" s="42">
        <v>0</v>
      </c>
      <c r="S207" s="43"/>
      <c r="T207" s="126">
        <v>0</v>
      </c>
    </row>
    <row r="208" spans="1:20" s="3" customFormat="1" ht="15.75">
      <c r="A208" s="44" t="s">
        <v>71</v>
      </c>
      <c r="B208" s="108">
        <v>212</v>
      </c>
      <c r="C208" s="45" t="s">
        <v>2</v>
      </c>
      <c r="D208" s="45"/>
      <c r="E208" s="45"/>
      <c r="F208" s="42">
        <f>SUM(G208:L208)</f>
        <v>0</v>
      </c>
      <c r="G208" s="45"/>
      <c r="H208" s="45"/>
      <c r="I208" s="45"/>
      <c r="J208" s="45"/>
      <c r="K208" s="45"/>
      <c r="L208" s="45"/>
      <c r="M208" s="45"/>
      <c r="N208" s="42">
        <v>16</v>
      </c>
      <c r="O208" s="46">
        <f>SUM(P208:T208)</f>
        <v>2</v>
      </c>
      <c r="P208" s="42">
        <v>1</v>
      </c>
      <c r="Q208" s="42">
        <v>0</v>
      </c>
      <c r="R208" s="42">
        <f>SUM(P208+Q208)</f>
        <v>1</v>
      </c>
      <c r="S208" s="43">
        <v>0</v>
      </c>
      <c r="T208" s="126">
        <f t="shared" si="60"/>
        <v>0</v>
      </c>
    </row>
    <row r="209" spans="1:20" s="3" customFormat="1" ht="15.75">
      <c r="A209" s="44" t="s">
        <v>71</v>
      </c>
      <c r="B209" s="108">
        <v>213</v>
      </c>
      <c r="C209" s="45" t="s">
        <v>3</v>
      </c>
      <c r="D209" s="45"/>
      <c r="E209" s="45"/>
      <c r="F209" s="42">
        <f>SUM(G209:L209)</f>
        <v>0</v>
      </c>
      <c r="G209" s="45"/>
      <c r="H209" s="45"/>
      <c r="I209" s="45"/>
      <c r="J209" s="45"/>
      <c r="K209" s="45"/>
      <c r="L209" s="45"/>
      <c r="M209" s="45"/>
      <c r="N209" s="42">
        <v>231</v>
      </c>
      <c r="O209" s="46">
        <f>SUM(P209:T209)</f>
        <v>2035.942892459827</v>
      </c>
      <c r="P209" s="42">
        <v>681</v>
      </c>
      <c r="Q209" s="42">
        <f>R209-P209</f>
        <v>-33.799999999999955</v>
      </c>
      <c r="R209" s="42">
        <v>647.2</v>
      </c>
      <c r="S209" s="43">
        <v>642.3</v>
      </c>
      <c r="T209" s="126">
        <f t="shared" si="60"/>
        <v>99.24289245982693</v>
      </c>
    </row>
    <row r="210" spans="1:20" s="3" customFormat="1" ht="15.75" hidden="1">
      <c r="A210" s="44"/>
      <c r="B210" s="108">
        <v>213</v>
      </c>
      <c r="C210" s="45" t="s">
        <v>150</v>
      </c>
      <c r="D210" s="45"/>
      <c r="E210" s="45"/>
      <c r="F210" s="42"/>
      <c r="G210" s="45"/>
      <c r="H210" s="45"/>
      <c r="I210" s="45"/>
      <c r="J210" s="45"/>
      <c r="K210" s="45"/>
      <c r="L210" s="45"/>
      <c r="M210" s="45"/>
      <c r="N210" s="42"/>
      <c r="O210" s="46"/>
      <c r="P210" s="42">
        <v>517</v>
      </c>
      <c r="Q210" s="42">
        <v>0</v>
      </c>
      <c r="R210" s="42">
        <v>0</v>
      </c>
      <c r="S210" s="43">
        <v>0</v>
      </c>
      <c r="T210" s="126">
        <v>0</v>
      </c>
    </row>
    <row r="211" spans="1:20" s="3" customFormat="1" ht="15.75" hidden="1">
      <c r="A211" s="44"/>
      <c r="B211" s="108">
        <v>213</v>
      </c>
      <c r="C211" s="45" t="s">
        <v>151</v>
      </c>
      <c r="D211" s="45"/>
      <c r="E211" s="45"/>
      <c r="F211" s="42"/>
      <c r="G211" s="45"/>
      <c r="H211" s="45"/>
      <c r="I211" s="45"/>
      <c r="J211" s="45"/>
      <c r="K211" s="45"/>
      <c r="L211" s="45"/>
      <c r="M211" s="45"/>
      <c r="N211" s="42"/>
      <c r="O211" s="46"/>
      <c r="P211" s="42">
        <v>164</v>
      </c>
      <c r="Q211" s="42">
        <v>0</v>
      </c>
      <c r="R211" s="42">
        <v>0</v>
      </c>
      <c r="S211" s="43">
        <v>0</v>
      </c>
      <c r="T211" s="126">
        <v>0</v>
      </c>
    </row>
    <row r="212" spans="1:20" s="3" customFormat="1" ht="15.75">
      <c r="A212" s="51" t="s">
        <v>71</v>
      </c>
      <c r="B212" s="107">
        <v>220</v>
      </c>
      <c r="C212" s="52" t="s">
        <v>4</v>
      </c>
      <c r="D212" s="52">
        <f>SUM(D214:D218)</f>
        <v>0</v>
      </c>
      <c r="E212" s="52">
        <f aca="true" t="shared" si="69" ref="E212:M212">SUM(E214:E218)</f>
        <v>0</v>
      </c>
      <c r="F212" s="52">
        <f t="shared" si="69"/>
        <v>0</v>
      </c>
      <c r="G212" s="52">
        <f t="shared" si="69"/>
        <v>0</v>
      </c>
      <c r="H212" s="52">
        <f t="shared" si="69"/>
        <v>0</v>
      </c>
      <c r="I212" s="52">
        <f t="shared" si="69"/>
        <v>0</v>
      </c>
      <c r="J212" s="52">
        <f t="shared" si="69"/>
        <v>0</v>
      </c>
      <c r="K212" s="52">
        <f t="shared" si="69"/>
        <v>0</v>
      </c>
      <c r="L212" s="52">
        <f t="shared" si="69"/>
        <v>0</v>
      </c>
      <c r="M212" s="52">
        <f t="shared" si="69"/>
        <v>0</v>
      </c>
      <c r="N212" s="53">
        <f aca="true" t="shared" si="70" ref="N212:S212">SUM(N213:N218)</f>
        <v>222</v>
      </c>
      <c r="O212" s="49">
        <f t="shared" si="70"/>
        <v>1019.8301927399684</v>
      </c>
      <c r="P212" s="53">
        <v>461</v>
      </c>
      <c r="Q212" s="53">
        <f t="shared" si="70"/>
        <v>2.6000000000000014</v>
      </c>
      <c r="R212" s="53">
        <f t="shared" si="70"/>
        <v>463.6</v>
      </c>
      <c r="S212" s="54">
        <f t="shared" si="70"/>
        <v>23.3</v>
      </c>
      <c r="T212" s="125">
        <f t="shared" si="60"/>
        <v>5.0258843830888695</v>
      </c>
    </row>
    <row r="213" spans="1:20" s="3" customFormat="1" ht="15.75">
      <c r="A213" s="44" t="s">
        <v>71</v>
      </c>
      <c r="B213" s="108">
        <v>221</v>
      </c>
      <c r="C213" s="45" t="s">
        <v>5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2"/>
      <c r="O213" s="46">
        <f aca="true" t="shared" si="71" ref="O213:O219">SUM(P213:T213)</f>
        <v>121.99029126213593</v>
      </c>
      <c r="P213" s="42">
        <v>18</v>
      </c>
      <c r="Q213" s="42">
        <f aca="true" t="shared" si="72" ref="Q213:Q218">R213-P213</f>
        <v>2.6000000000000014</v>
      </c>
      <c r="R213" s="42">
        <v>20.6</v>
      </c>
      <c r="S213" s="43">
        <v>13.8</v>
      </c>
      <c r="T213" s="126">
        <f t="shared" si="60"/>
        <v>66.99029126213593</v>
      </c>
    </row>
    <row r="214" spans="1:20" s="3" customFormat="1" ht="15.75">
      <c r="A214" s="44" t="s">
        <v>71</v>
      </c>
      <c r="B214" s="108">
        <v>222</v>
      </c>
      <c r="C214" s="45" t="s">
        <v>6</v>
      </c>
      <c r="D214" s="45"/>
      <c r="E214" s="45"/>
      <c r="F214" s="42">
        <f aca="true" t="shared" si="73" ref="F214:F222">SUM(G214:L214)</f>
        <v>0</v>
      </c>
      <c r="G214" s="45"/>
      <c r="H214" s="45"/>
      <c r="I214" s="45"/>
      <c r="J214" s="45"/>
      <c r="K214" s="45"/>
      <c r="L214" s="45"/>
      <c r="M214" s="45"/>
      <c r="N214" s="42">
        <v>6</v>
      </c>
      <c r="O214" s="46">
        <f t="shared" si="71"/>
        <v>4</v>
      </c>
      <c r="P214" s="42">
        <v>2</v>
      </c>
      <c r="Q214" s="42">
        <f t="shared" si="72"/>
        <v>2.6000000000000014</v>
      </c>
      <c r="R214" s="42">
        <f>SUM(P214+Q214)</f>
        <v>2</v>
      </c>
      <c r="S214" s="43">
        <v>0</v>
      </c>
      <c r="T214" s="126">
        <f t="shared" si="60"/>
        <v>0</v>
      </c>
    </row>
    <row r="215" spans="1:20" s="3" customFormat="1" ht="16.5" customHeight="1">
      <c r="A215" s="44" t="s">
        <v>71</v>
      </c>
      <c r="B215" s="108">
        <v>223</v>
      </c>
      <c r="C215" s="45" t="s">
        <v>7</v>
      </c>
      <c r="D215" s="45"/>
      <c r="E215" s="45"/>
      <c r="F215" s="42">
        <f t="shared" si="73"/>
        <v>0</v>
      </c>
      <c r="G215" s="45"/>
      <c r="H215" s="45"/>
      <c r="I215" s="45"/>
      <c r="J215" s="45"/>
      <c r="K215" s="45"/>
      <c r="L215" s="45"/>
      <c r="M215" s="45"/>
      <c r="N215" s="42">
        <v>178</v>
      </c>
      <c r="O215" s="46">
        <f t="shared" si="71"/>
        <v>823.8399014778325</v>
      </c>
      <c r="P215" s="42">
        <v>406</v>
      </c>
      <c r="Q215" s="42">
        <f t="shared" si="72"/>
        <v>0</v>
      </c>
      <c r="R215" s="42">
        <v>406</v>
      </c>
      <c r="S215" s="43">
        <v>9.5</v>
      </c>
      <c r="T215" s="126">
        <f t="shared" si="60"/>
        <v>2.3399014778325125</v>
      </c>
    </row>
    <row r="216" spans="1:20" s="3" customFormat="1" ht="15.75" hidden="1">
      <c r="A216" s="44" t="s">
        <v>71</v>
      </c>
      <c r="B216" s="108">
        <v>224</v>
      </c>
      <c r="C216" s="45" t="s">
        <v>8</v>
      </c>
      <c r="D216" s="45"/>
      <c r="E216" s="45"/>
      <c r="F216" s="42">
        <f t="shared" si="73"/>
        <v>0</v>
      </c>
      <c r="G216" s="45"/>
      <c r="H216" s="45"/>
      <c r="I216" s="45"/>
      <c r="J216" s="45"/>
      <c r="K216" s="45"/>
      <c r="L216" s="45"/>
      <c r="M216" s="45"/>
      <c r="N216" s="42">
        <v>0</v>
      </c>
      <c r="O216" s="46">
        <f t="shared" si="71"/>
        <v>0</v>
      </c>
      <c r="P216" s="42"/>
      <c r="Q216" s="42">
        <f t="shared" si="72"/>
        <v>2.6000000000000014</v>
      </c>
      <c r="R216" s="42">
        <f>SUM(P216+Q216)</f>
        <v>0</v>
      </c>
      <c r="S216" s="43"/>
      <c r="T216" s="126">
        <v>0</v>
      </c>
    </row>
    <row r="217" spans="1:20" s="3" customFormat="1" ht="15.75">
      <c r="A217" s="44" t="s">
        <v>71</v>
      </c>
      <c r="B217" s="108">
        <v>225</v>
      </c>
      <c r="C217" s="45" t="s">
        <v>9</v>
      </c>
      <c r="D217" s="45"/>
      <c r="E217" s="45"/>
      <c r="F217" s="42">
        <f t="shared" si="73"/>
        <v>0</v>
      </c>
      <c r="G217" s="45"/>
      <c r="H217" s="45"/>
      <c r="I217" s="45"/>
      <c r="J217" s="45"/>
      <c r="K217" s="45"/>
      <c r="L217" s="45"/>
      <c r="M217" s="45"/>
      <c r="N217" s="42">
        <v>20</v>
      </c>
      <c r="O217" s="46">
        <f t="shared" si="71"/>
        <v>30</v>
      </c>
      <c r="P217" s="42">
        <v>15</v>
      </c>
      <c r="Q217" s="42">
        <f t="shared" si="72"/>
        <v>0</v>
      </c>
      <c r="R217" s="42">
        <v>15</v>
      </c>
      <c r="S217" s="43">
        <v>0</v>
      </c>
      <c r="T217" s="126">
        <f t="shared" si="60"/>
        <v>0</v>
      </c>
    </row>
    <row r="218" spans="1:20" s="3" customFormat="1" ht="15.75">
      <c r="A218" s="44" t="s">
        <v>71</v>
      </c>
      <c r="B218" s="108">
        <v>226</v>
      </c>
      <c r="C218" s="45" t="s">
        <v>10</v>
      </c>
      <c r="D218" s="45"/>
      <c r="E218" s="45"/>
      <c r="F218" s="42">
        <f t="shared" si="73"/>
        <v>0</v>
      </c>
      <c r="G218" s="45"/>
      <c r="H218" s="45"/>
      <c r="I218" s="45"/>
      <c r="J218" s="45"/>
      <c r="K218" s="45"/>
      <c r="L218" s="45"/>
      <c r="M218" s="45"/>
      <c r="N218" s="42">
        <v>18</v>
      </c>
      <c r="O218" s="46">
        <f t="shared" si="71"/>
        <v>40</v>
      </c>
      <c r="P218" s="42">
        <v>20</v>
      </c>
      <c r="Q218" s="42">
        <f t="shared" si="72"/>
        <v>0</v>
      </c>
      <c r="R218" s="42">
        <v>20</v>
      </c>
      <c r="S218" s="43">
        <v>0</v>
      </c>
      <c r="T218" s="126">
        <f t="shared" si="60"/>
        <v>0</v>
      </c>
    </row>
    <row r="219" spans="1:20" s="2" customFormat="1" ht="15.75">
      <c r="A219" s="51" t="s">
        <v>71</v>
      </c>
      <c r="B219" s="107">
        <v>290</v>
      </c>
      <c r="C219" s="52" t="s">
        <v>12</v>
      </c>
      <c r="D219" s="52"/>
      <c r="E219" s="52"/>
      <c r="F219" s="42">
        <f t="shared" si="73"/>
        <v>0</v>
      </c>
      <c r="G219" s="52"/>
      <c r="H219" s="52"/>
      <c r="I219" s="52"/>
      <c r="J219" s="52"/>
      <c r="K219" s="52"/>
      <c r="L219" s="52"/>
      <c r="M219" s="52"/>
      <c r="N219" s="53">
        <v>42</v>
      </c>
      <c r="O219" s="46">
        <f t="shared" si="71"/>
        <v>80.7</v>
      </c>
      <c r="P219" s="53">
        <v>40</v>
      </c>
      <c r="Q219" s="53">
        <v>0</v>
      </c>
      <c r="R219" s="53">
        <v>40</v>
      </c>
      <c r="S219" s="54">
        <v>0.2</v>
      </c>
      <c r="T219" s="125">
        <f t="shared" si="60"/>
        <v>0.5</v>
      </c>
    </row>
    <row r="220" spans="1:20" s="2" customFormat="1" ht="15.75">
      <c r="A220" s="51" t="s">
        <v>71</v>
      </c>
      <c r="B220" s="107">
        <v>300</v>
      </c>
      <c r="C220" s="52" t="s">
        <v>13</v>
      </c>
      <c r="D220" s="52">
        <f aca="true" t="shared" si="74" ref="D220:O220">SUM(D222:D227)</f>
        <v>0</v>
      </c>
      <c r="E220" s="52">
        <f t="shared" si="74"/>
        <v>0</v>
      </c>
      <c r="F220" s="52">
        <f t="shared" si="74"/>
        <v>0</v>
      </c>
      <c r="G220" s="52">
        <f t="shared" si="74"/>
        <v>0</v>
      </c>
      <c r="H220" s="52">
        <f t="shared" si="74"/>
        <v>0</v>
      </c>
      <c r="I220" s="52">
        <f t="shared" si="74"/>
        <v>0</v>
      </c>
      <c r="J220" s="52">
        <f t="shared" si="74"/>
        <v>0</v>
      </c>
      <c r="K220" s="52">
        <f t="shared" si="74"/>
        <v>0</v>
      </c>
      <c r="L220" s="52">
        <f t="shared" si="74"/>
        <v>0</v>
      </c>
      <c r="M220" s="52">
        <f t="shared" si="74"/>
        <v>0</v>
      </c>
      <c r="N220" s="53">
        <f t="shared" si="74"/>
        <v>239</v>
      </c>
      <c r="O220" s="49">
        <f t="shared" si="74"/>
        <v>4413.699901477833</v>
      </c>
      <c r="P220" s="53">
        <f>SUM(P221:P223)</f>
        <v>1547</v>
      </c>
      <c r="Q220" s="53">
        <f>SUM(Q222:Q223)</f>
        <v>-9.5</v>
      </c>
      <c r="R220" s="53">
        <f>SUM(R221:R223)</f>
        <v>1533.2</v>
      </c>
      <c r="S220" s="53">
        <f>SUM(S222:S223)</f>
        <v>501.9</v>
      </c>
      <c r="T220" s="125">
        <f t="shared" si="60"/>
        <v>32.73545525697886</v>
      </c>
    </row>
    <row r="221" spans="1:20" s="2" customFormat="1" ht="15.75">
      <c r="A221" s="44" t="s">
        <v>71</v>
      </c>
      <c r="B221" s="108">
        <v>310</v>
      </c>
      <c r="C221" s="45" t="s">
        <v>14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  <c r="O221" s="49"/>
      <c r="P221" s="42">
        <v>17</v>
      </c>
      <c r="Q221" s="42">
        <f>R221-P221</f>
        <v>-4.300000000000001</v>
      </c>
      <c r="R221" s="42">
        <v>12.7</v>
      </c>
      <c r="S221" s="54">
        <v>0</v>
      </c>
      <c r="T221" s="125">
        <v>0</v>
      </c>
    </row>
    <row r="222" spans="1:20" s="3" customFormat="1" ht="15.75">
      <c r="A222" s="44" t="s">
        <v>71</v>
      </c>
      <c r="B222" s="108">
        <v>310</v>
      </c>
      <c r="C222" s="90" t="s">
        <v>157</v>
      </c>
      <c r="D222" s="45"/>
      <c r="E222" s="45"/>
      <c r="F222" s="42">
        <f t="shared" si="73"/>
        <v>0</v>
      </c>
      <c r="G222" s="45"/>
      <c r="H222" s="45"/>
      <c r="I222" s="45"/>
      <c r="J222" s="45"/>
      <c r="K222" s="45"/>
      <c r="L222" s="45"/>
      <c r="M222" s="45"/>
      <c r="N222" s="42">
        <v>40</v>
      </c>
      <c r="O222" s="46">
        <f>SUM(P222:T222)</f>
        <v>3535.36</v>
      </c>
      <c r="P222" s="42">
        <v>1500</v>
      </c>
      <c r="Q222" s="42">
        <f>R222-P222</f>
        <v>0</v>
      </c>
      <c r="R222" s="42">
        <v>1500</v>
      </c>
      <c r="S222" s="43">
        <v>501.9</v>
      </c>
      <c r="T222" s="126">
        <f t="shared" si="60"/>
        <v>33.46</v>
      </c>
    </row>
    <row r="223" spans="1:20" s="3" customFormat="1" ht="15.75" customHeight="1">
      <c r="A223" s="44" t="s">
        <v>71</v>
      </c>
      <c r="B223" s="108">
        <v>340</v>
      </c>
      <c r="C223" s="45" t="s">
        <v>15</v>
      </c>
      <c r="D223" s="45"/>
      <c r="E223" s="45"/>
      <c r="F223" s="42">
        <f>SUM(G223:L223)</f>
        <v>0</v>
      </c>
      <c r="G223" s="45"/>
      <c r="H223" s="45"/>
      <c r="I223" s="45"/>
      <c r="J223" s="45"/>
      <c r="K223" s="45"/>
      <c r="L223" s="45"/>
      <c r="M223" s="45"/>
      <c r="N223" s="42">
        <v>15</v>
      </c>
      <c r="O223" s="46">
        <f>SUM(P223:T223)</f>
        <v>41</v>
      </c>
      <c r="P223" s="42">
        <v>30</v>
      </c>
      <c r="Q223" s="42">
        <f>R223-P223</f>
        <v>-9.5</v>
      </c>
      <c r="R223" s="42">
        <v>20.5</v>
      </c>
      <c r="S223" s="43">
        <v>0</v>
      </c>
      <c r="T223" s="126">
        <f>SUM(S223/R223*100)</f>
        <v>0</v>
      </c>
    </row>
    <row r="224" spans="1:20" s="10" customFormat="1" ht="18.75" hidden="1">
      <c r="A224" s="133" t="s">
        <v>143</v>
      </c>
      <c r="B224" s="134"/>
      <c r="C224" s="135"/>
      <c r="D224" s="67">
        <f aca="true" t="shared" si="75" ref="D224:O224">SUM(D199,D203,D214,D215)</f>
        <v>0</v>
      </c>
      <c r="E224" s="67">
        <f t="shared" si="75"/>
        <v>0</v>
      </c>
      <c r="F224" s="67">
        <f t="shared" si="75"/>
        <v>0</v>
      </c>
      <c r="G224" s="67">
        <f t="shared" si="75"/>
        <v>0</v>
      </c>
      <c r="H224" s="67">
        <f t="shared" si="75"/>
        <v>0</v>
      </c>
      <c r="I224" s="67">
        <f t="shared" si="75"/>
        <v>0</v>
      </c>
      <c r="J224" s="67">
        <f t="shared" si="75"/>
        <v>0</v>
      </c>
      <c r="K224" s="67">
        <f t="shared" si="75"/>
        <v>0</v>
      </c>
      <c r="L224" s="67">
        <f t="shared" si="75"/>
        <v>0</v>
      </c>
      <c r="M224" s="67">
        <f t="shared" si="75"/>
        <v>0</v>
      </c>
      <c r="N224" s="40">
        <f t="shared" si="75"/>
        <v>184</v>
      </c>
      <c r="O224" s="40">
        <f t="shared" si="75"/>
        <v>827.8399014778325</v>
      </c>
      <c r="P224" s="40">
        <f>SUM(P204,P212,P219,P220)</f>
        <v>4296</v>
      </c>
      <c r="Q224" s="40">
        <f>SUM(Q204,Q212,Q219,Q220)</f>
        <v>-1001.1999999999999</v>
      </c>
      <c r="R224" s="40">
        <f>SUM(R204,R212,R219,R220)</f>
        <v>4847</v>
      </c>
      <c r="S224" s="40">
        <f>SUM(S204,S212,S219,S220)</f>
        <v>3198.1</v>
      </c>
      <c r="T224" s="127">
        <f>SUM(S224/R224*100)</f>
        <v>65.98101918712605</v>
      </c>
    </row>
    <row r="225" spans="1:20" s="3" customFormat="1" ht="15.75" hidden="1">
      <c r="A225" s="44" t="s">
        <v>140</v>
      </c>
      <c r="B225" s="108">
        <v>211</v>
      </c>
      <c r="C225" s="45" t="s">
        <v>1</v>
      </c>
      <c r="D225" s="45"/>
      <c r="E225" s="45"/>
      <c r="F225" s="42"/>
      <c r="G225" s="45"/>
      <c r="H225" s="45"/>
      <c r="I225" s="45"/>
      <c r="J225" s="45"/>
      <c r="K225" s="45"/>
      <c r="L225" s="45"/>
      <c r="M225" s="45"/>
      <c r="N225" s="42"/>
      <c r="O225" s="46"/>
      <c r="P225" s="42">
        <v>0</v>
      </c>
      <c r="Q225" s="42"/>
      <c r="R225" s="42">
        <v>0</v>
      </c>
      <c r="S225" s="43">
        <v>0</v>
      </c>
      <c r="T225" s="126"/>
    </row>
    <row r="226" spans="1:20" s="3" customFormat="1" ht="15.75" hidden="1">
      <c r="A226" s="44" t="s">
        <v>140</v>
      </c>
      <c r="B226" s="108">
        <v>212</v>
      </c>
      <c r="C226" s="45" t="s">
        <v>2</v>
      </c>
      <c r="D226" s="45"/>
      <c r="E226" s="45"/>
      <c r="F226" s="42"/>
      <c r="G226" s="45"/>
      <c r="H226" s="45"/>
      <c r="I226" s="45"/>
      <c r="J226" s="45"/>
      <c r="K226" s="45"/>
      <c r="L226" s="45"/>
      <c r="M226" s="45"/>
      <c r="N226" s="42"/>
      <c r="O226" s="46"/>
      <c r="P226" s="42">
        <v>0</v>
      </c>
      <c r="Q226" s="42"/>
      <c r="R226" s="42">
        <v>0</v>
      </c>
      <c r="S226" s="43">
        <v>0</v>
      </c>
      <c r="T226" s="126"/>
    </row>
    <row r="227" spans="1:20" s="3" customFormat="1" ht="15.75" hidden="1">
      <c r="A227" s="44" t="s">
        <v>140</v>
      </c>
      <c r="B227" s="108">
        <v>213</v>
      </c>
      <c r="C227" s="45" t="s">
        <v>3</v>
      </c>
      <c r="D227" s="45"/>
      <c r="E227" s="45"/>
      <c r="F227" s="42"/>
      <c r="G227" s="45"/>
      <c r="H227" s="45"/>
      <c r="I227" s="45"/>
      <c r="J227" s="45"/>
      <c r="K227" s="45"/>
      <c r="L227" s="45"/>
      <c r="M227" s="45"/>
      <c r="N227" s="42"/>
      <c r="O227" s="46"/>
      <c r="P227" s="42">
        <v>0</v>
      </c>
      <c r="Q227" s="42"/>
      <c r="R227" s="42">
        <v>0</v>
      </c>
      <c r="S227" s="43">
        <v>0</v>
      </c>
      <c r="T227" s="126"/>
    </row>
    <row r="228" spans="1:20" s="10" customFormat="1" ht="18.75" hidden="1">
      <c r="A228" s="133" t="s">
        <v>142</v>
      </c>
      <c r="B228" s="134"/>
      <c r="C228" s="135"/>
      <c r="D228" s="67">
        <f aca="true" t="shared" si="76" ref="D228:O228">SUM(D203,D209,D218,D219)</f>
        <v>0</v>
      </c>
      <c r="E228" s="67">
        <f t="shared" si="76"/>
        <v>0</v>
      </c>
      <c r="F228" s="67">
        <f t="shared" si="76"/>
        <v>0</v>
      </c>
      <c r="G228" s="67">
        <f t="shared" si="76"/>
        <v>0</v>
      </c>
      <c r="H228" s="67">
        <f t="shared" si="76"/>
        <v>0</v>
      </c>
      <c r="I228" s="67">
        <f t="shared" si="76"/>
        <v>0</v>
      </c>
      <c r="J228" s="67">
        <f t="shared" si="76"/>
        <v>0</v>
      </c>
      <c r="K228" s="67">
        <f t="shared" si="76"/>
        <v>0</v>
      </c>
      <c r="L228" s="67">
        <f t="shared" si="76"/>
        <v>0</v>
      </c>
      <c r="M228" s="67">
        <f t="shared" si="76"/>
        <v>0</v>
      </c>
      <c r="N228" s="40">
        <f t="shared" si="76"/>
        <v>291</v>
      </c>
      <c r="O228" s="40">
        <f t="shared" si="76"/>
        <v>2156.6428924598267</v>
      </c>
      <c r="P228" s="40">
        <f>SUM(P225:P227)</f>
        <v>0</v>
      </c>
      <c r="Q228" s="40">
        <f>SUM(Q225:Q227)</f>
        <v>0</v>
      </c>
      <c r="R228" s="40">
        <f>SUM(R225:R227)</f>
        <v>0</v>
      </c>
      <c r="S228" s="40">
        <f>SUM(S225:S227)</f>
        <v>0</v>
      </c>
      <c r="T228" s="127" t="e">
        <f>SUM(S228/R228*100)</f>
        <v>#DIV/0!</v>
      </c>
    </row>
    <row r="229" spans="1:20" s="10" customFormat="1" ht="18.75">
      <c r="A229" s="133" t="s">
        <v>72</v>
      </c>
      <c r="B229" s="134"/>
      <c r="C229" s="135"/>
      <c r="D229" s="67">
        <f aca="true" t="shared" si="77" ref="D229:O229">SUM(D204,D212,D219,D220)</f>
        <v>0</v>
      </c>
      <c r="E229" s="67">
        <f t="shared" si="77"/>
        <v>0</v>
      </c>
      <c r="F229" s="67">
        <f t="shared" si="77"/>
        <v>0</v>
      </c>
      <c r="G229" s="67">
        <f t="shared" si="77"/>
        <v>0</v>
      </c>
      <c r="H229" s="67">
        <f t="shared" si="77"/>
        <v>0</v>
      </c>
      <c r="I229" s="67">
        <f t="shared" si="77"/>
        <v>0</v>
      </c>
      <c r="J229" s="67">
        <f t="shared" si="77"/>
        <v>0</v>
      </c>
      <c r="K229" s="67">
        <f t="shared" si="77"/>
        <v>0</v>
      </c>
      <c r="L229" s="67">
        <f t="shared" si="77"/>
        <v>0</v>
      </c>
      <c r="M229" s="67">
        <f t="shared" si="77"/>
        <v>0</v>
      </c>
      <c r="N229" s="40">
        <f t="shared" si="77"/>
        <v>1426</v>
      </c>
      <c r="O229" s="40">
        <f t="shared" si="77"/>
        <v>14000.486030155887</v>
      </c>
      <c r="P229" s="40">
        <f>SUM(P220,P212,P204,P219)</f>
        <v>4296</v>
      </c>
      <c r="Q229" s="40">
        <v>549.9</v>
      </c>
      <c r="R229" s="40">
        <f>SUM(R224,R228)</f>
        <v>4847</v>
      </c>
      <c r="S229" s="40">
        <f>SUM(S224,S228)</f>
        <v>3198.1</v>
      </c>
      <c r="T229" s="127">
        <f>SUM(S229/R229*100)</f>
        <v>65.98101918712605</v>
      </c>
    </row>
    <row r="230" spans="1:20" s="16" customFormat="1" ht="18.75">
      <c r="A230" s="136" t="s">
        <v>46</v>
      </c>
      <c r="B230" s="137"/>
      <c r="C230" s="13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70"/>
      <c r="O230" s="40"/>
      <c r="P230" s="71"/>
      <c r="Q230" s="71"/>
      <c r="R230" s="71"/>
      <c r="S230" s="72"/>
      <c r="T230" s="128"/>
    </row>
    <row r="231" spans="1:20" s="37" customFormat="1" ht="15.75">
      <c r="A231" s="91" t="s">
        <v>130</v>
      </c>
      <c r="B231" s="114" t="s">
        <v>131</v>
      </c>
      <c r="C231" s="92" t="s">
        <v>119</v>
      </c>
      <c r="D231" s="92"/>
      <c r="E231" s="92"/>
      <c r="F231" s="53">
        <f>SUM(G231:L231)</f>
        <v>0</v>
      </c>
      <c r="G231" s="92"/>
      <c r="H231" s="92"/>
      <c r="I231" s="92"/>
      <c r="J231" s="92"/>
      <c r="K231" s="92"/>
      <c r="L231" s="92"/>
      <c r="M231" s="92"/>
      <c r="N231" s="53">
        <v>36</v>
      </c>
      <c r="O231" s="49"/>
      <c r="P231" s="65">
        <v>0</v>
      </c>
      <c r="Q231" s="65">
        <v>0</v>
      </c>
      <c r="R231" s="53">
        <f>SUM(P231+Q231)</f>
        <v>0</v>
      </c>
      <c r="S231" s="66">
        <v>0</v>
      </c>
      <c r="T231" s="125">
        <v>0</v>
      </c>
    </row>
    <row r="232" spans="1:20" s="17" customFormat="1" ht="15.75">
      <c r="A232" s="73" t="s">
        <v>47</v>
      </c>
      <c r="B232" s="112" t="s">
        <v>48</v>
      </c>
      <c r="C232" s="76" t="s">
        <v>152</v>
      </c>
      <c r="D232" s="76"/>
      <c r="E232" s="76"/>
      <c r="F232" s="42">
        <f>SUM(G232:L232)</f>
        <v>0</v>
      </c>
      <c r="G232" s="76"/>
      <c r="H232" s="76"/>
      <c r="I232" s="76"/>
      <c r="J232" s="76"/>
      <c r="K232" s="76"/>
      <c r="L232" s="76"/>
      <c r="M232" s="76"/>
      <c r="N232" s="42">
        <v>36</v>
      </c>
      <c r="O232" s="46"/>
      <c r="P232" s="74">
        <v>1</v>
      </c>
      <c r="Q232" s="74">
        <f>R232-P232</f>
        <v>-1</v>
      </c>
      <c r="R232" s="42">
        <v>0</v>
      </c>
      <c r="S232" s="75">
        <v>0</v>
      </c>
      <c r="T232" s="126">
        <v>0</v>
      </c>
    </row>
    <row r="233" spans="1:20" s="17" customFormat="1" ht="15.75">
      <c r="A233" s="73" t="s">
        <v>47</v>
      </c>
      <c r="B233" s="112" t="s">
        <v>55</v>
      </c>
      <c r="C233" s="76" t="s">
        <v>15</v>
      </c>
      <c r="D233" s="76"/>
      <c r="E233" s="76"/>
      <c r="F233" s="42"/>
      <c r="G233" s="76"/>
      <c r="H233" s="76"/>
      <c r="I233" s="76"/>
      <c r="J233" s="76"/>
      <c r="K233" s="76"/>
      <c r="L233" s="76"/>
      <c r="M233" s="76"/>
      <c r="N233" s="42"/>
      <c r="O233" s="46"/>
      <c r="P233" s="74">
        <v>1</v>
      </c>
      <c r="Q233" s="74">
        <f>R233-P233</f>
        <v>1</v>
      </c>
      <c r="R233" s="42">
        <v>2</v>
      </c>
      <c r="S233" s="75">
        <v>0</v>
      </c>
      <c r="T233" s="126">
        <f aca="true" t="shared" si="78" ref="T233:T281">SUM(S233/R233*100)</f>
        <v>0</v>
      </c>
    </row>
    <row r="234" spans="1:20" s="17" customFormat="1" ht="15.75">
      <c r="A234" s="73" t="s">
        <v>47</v>
      </c>
      <c r="B234" s="112" t="s">
        <v>37</v>
      </c>
      <c r="C234" s="76" t="s">
        <v>12</v>
      </c>
      <c r="D234" s="76"/>
      <c r="E234" s="76"/>
      <c r="F234" s="42"/>
      <c r="G234" s="76"/>
      <c r="H234" s="76"/>
      <c r="I234" s="76"/>
      <c r="J234" s="76"/>
      <c r="K234" s="76"/>
      <c r="L234" s="76"/>
      <c r="M234" s="76"/>
      <c r="N234" s="42"/>
      <c r="O234" s="46"/>
      <c r="P234" s="74">
        <v>2</v>
      </c>
      <c r="Q234" s="74">
        <f>R234-P234</f>
        <v>-1</v>
      </c>
      <c r="R234" s="42">
        <v>1</v>
      </c>
      <c r="S234" s="75">
        <v>0</v>
      </c>
      <c r="T234" s="126">
        <f t="shared" si="78"/>
        <v>0</v>
      </c>
    </row>
    <row r="235" spans="1:20" s="18" customFormat="1" ht="18.75">
      <c r="A235" s="133" t="s">
        <v>49</v>
      </c>
      <c r="B235" s="134"/>
      <c r="C235" s="135"/>
      <c r="D235" s="67">
        <f>SUM(D232)</f>
        <v>0</v>
      </c>
      <c r="E235" s="67">
        <f aca="true" t="shared" si="79" ref="E235:M235">SUM(E232)</f>
        <v>0</v>
      </c>
      <c r="F235" s="67">
        <f t="shared" si="79"/>
        <v>0</v>
      </c>
      <c r="G235" s="67">
        <f t="shared" si="79"/>
        <v>0</v>
      </c>
      <c r="H235" s="67">
        <f t="shared" si="79"/>
        <v>0</v>
      </c>
      <c r="I235" s="67">
        <f t="shared" si="79"/>
        <v>0</v>
      </c>
      <c r="J235" s="67">
        <f t="shared" si="79"/>
        <v>0</v>
      </c>
      <c r="K235" s="67">
        <f t="shared" si="79"/>
        <v>0</v>
      </c>
      <c r="L235" s="67">
        <f t="shared" si="79"/>
        <v>0</v>
      </c>
      <c r="M235" s="67">
        <f t="shared" si="79"/>
        <v>0</v>
      </c>
      <c r="N235" s="40">
        <f>SUM(N232)</f>
        <v>36</v>
      </c>
      <c r="O235" s="40"/>
      <c r="P235" s="40">
        <f>SUM(P231:P234)</f>
        <v>4</v>
      </c>
      <c r="Q235" s="40">
        <f>SUM(Q231:Q234)</f>
        <v>-1</v>
      </c>
      <c r="R235" s="40">
        <f>SUM(R231:R234)</f>
        <v>3</v>
      </c>
      <c r="S235" s="40">
        <f>SUM(S231:S234)</f>
        <v>0</v>
      </c>
      <c r="T235" s="127">
        <f t="shared" si="78"/>
        <v>0</v>
      </c>
    </row>
    <row r="236" spans="1:20" ht="19.5" customHeight="1">
      <c r="A236" s="142" t="s">
        <v>98</v>
      </c>
      <c r="B236" s="143"/>
      <c r="C236" s="144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78"/>
      <c r="O236" s="79"/>
      <c r="P236" s="78"/>
      <c r="Q236" s="78"/>
      <c r="R236" s="78"/>
      <c r="S236" s="80"/>
      <c r="T236" s="128"/>
    </row>
    <row r="237" spans="1:20" s="3" customFormat="1" ht="19.5" customHeight="1" hidden="1">
      <c r="A237" s="51" t="s">
        <v>99</v>
      </c>
      <c r="B237" s="107">
        <v>210</v>
      </c>
      <c r="C237" s="52" t="s">
        <v>30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65">
        <f>SUM(N238:N240)</f>
        <v>0</v>
      </c>
      <c r="O237" s="49"/>
      <c r="P237" s="42"/>
      <c r="Q237" s="42"/>
      <c r="R237" s="42"/>
      <c r="S237" s="43"/>
      <c r="T237" s="126" t="e">
        <f t="shared" si="78"/>
        <v>#DIV/0!</v>
      </c>
    </row>
    <row r="238" spans="1:20" s="3" customFormat="1" ht="15.75" hidden="1">
      <c r="A238" s="44" t="s">
        <v>99</v>
      </c>
      <c r="B238" s="108">
        <v>211</v>
      </c>
      <c r="C238" s="45" t="s">
        <v>1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2"/>
      <c r="O238" s="46"/>
      <c r="P238" s="42"/>
      <c r="Q238" s="42"/>
      <c r="R238" s="42"/>
      <c r="S238" s="43"/>
      <c r="T238" s="126" t="e">
        <f t="shared" si="78"/>
        <v>#DIV/0!</v>
      </c>
    </row>
    <row r="239" spans="1:20" s="19" customFormat="1" ht="15.75" customHeight="1" hidden="1">
      <c r="A239" s="44" t="s">
        <v>99</v>
      </c>
      <c r="B239" s="108">
        <v>212</v>
      </c>
      <c r="C239" s="84" t="s">
        <v>2</v>
      </c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42"/>
      <c r="O239" s="46"/>
      <c r="P239" s="81"/>
      <c r="Q239" s="81"/>
      <c r="R239" s="81"/>
      <c r="S239" s="82"/>
      <c r="T239" s="126" t="e">
        <f t="shared" si="78"/>
        <v>#DIV/0!</v>
      </c>
    </row>
    <row r="240" spans="1:20" s="3" customFormat="1" ht="15.75" hidden="1">
      <c r="A240" s="44" t="s">
        <v>99</v>
      </c>
      <c r="B240" s="108">
        <v>213</v>
      </c>
      <c r="C240" s="45" t="s">
        <v>3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2"/>
      <c r="O240" s="46"/>
      <c r="P240" s="42"/>
      <c r="Q240" s="42"/>
      <c r="R240" s="42"/>
      <c r="S240" s="43"/>
      <c r="T240" s="126" t="e">
        <f t="shared" si="78"/>
        <v>#DIV/0!</v>
      </c>
    </row>
    <row r="241" spans="1:20" s="3" customFormat="1" ht="15.75" hidden="1">
      <c r="A241" s="51" t="s">
        <v>99</v>
      </c>
      <c r="B241" s="107">
        <v>220</v>
      </c>
      <c r="C241" s="52" t="s">
        <v>4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>
        <f>SUM(N242:N247)</f>
        <v>0</v>
      </c>
      <c r="O241" s="49"/>
      <c r="P241" s="53">
        <v>0</v>
      </c>
      <c r="Q241" s="53">
        <f>SUM(Q243:Q247)</f>
        <v>-2</v>
      </c>
      <c r="R241" s="53">
        <v>0</v>
      </c>
      <c r="S241" s="54">
        <f>SUM(S243:S247)</f>
        <v>0</v>
      </c>
      <c r="T241" s="126" t="e">
        <f t="shared" si="78"/>
        <v>#DIV/0!</v>
      </c>
    </row>
    <row r="242" spans="1:20" s="3" customFormat="1" ht="15.75" hidden="1">
      <c r="A242" s="44" t="s">
        <v>99</v>
      </c>
      <c r="B242" s="108">
        <v>221</v>
      </c>
      <c r="C242" s="45" t="s">
        <v>5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2"/>
      <c r="O242" s="46"/>
      <c r="P242" s="42"/>
      <c r="Q242" s="42"/>
      <c r="R242" s="42"/>
      <c r="S242" s="43"/>
      <c r="T242" s="126">
        <v>0</v>
      </c>
    </row>
    <row r="243" spans="1:20" s="19" customFormat="1" ht="14.25" customHeight="1" hidden="1">
      <c r="A243" s="44" t="s">
        <v>99</v>
      </c>
      <c r="B243" s="108">
        <v>222</v>
      </c>
      <c r="C243" s="45" t="s">
        <v>6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2"/>
      <c r="O243" s="46"/>
      <c r="P243" s="74">
        <v>0</v>
      </c>
      <c r="Q243" s="81">
        <v>0</v>
      </c>
      <c r="R243" s="42">
        <f>SUM(P243+Q243)</f>
        <v>0</v>
      </c>
      <c r="S243" s="82"/>
      <c r="T243" s="126">
        <v>0</v>
      </c>
    </row>
    <row r="244" spans="1:20" s="3" customFormat="1" ht="14.25" customHeight="1" hidden="1">
      <c r="A244" s="44" t="s">
        <v>99</v>
      </c>
      <c r="B244" s="108">
        <v>223</v>
      </c>
      <c r="C244" s="45" t="s">
        <v>7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2"/>
      <c r="O244" s="46"/>
      <c r="P244" s="42"/>
      <c r="Q244" s="42"/>
      <c r="R244" s="42">
        <f>SUM(P244+Q244)</f>
        <v>0</v>
      </c>
      <c r="S244" s="43"/>
      <c r="T244" s="126" t="e">
        <f t="shared" si="78"/>
        <v>#DIV/0!</v>
      </c>
    </row>
    <row r="245" spans="1:20" s="3" customFormat="1" ht="14.25" customHeight="1" hidden="1">
      <c r="A245" s="44" t="s">
        <v>99</v>
      </c>
      <c r="B245" s="108">
        <v>224</v>
      </c>
      <c r="C245" s="45" t="s">
        <v>8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2"/>
      <c r="O245" s="46"/>
      <c r="P245" s="42"/>
      <c r="Q245" s="42"/>
      <c r="R245" s="42">
        <f>SUM(P245+Q245)</f>
        <v>0</v>
      </c>
      <c r="S245" s="43"/>
      <c r="T245" s="126" t="e">
        <f t="shared" si="78"/>
        <v>#DIV/0!</v>
      </c>
    </row>
    <row r="246" spans="1:20" s="3" customFormat="1" ht="14.25" customHeight="1">
      <c r="A246" s="44" t="s">
        <v>99</v>
      </c>
      <c r="B246" s="108">
        <v>225</v>
      </c>
      <c r="C246" s="45" t="s">
        <v>9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2"/>
      <c r="O246" s="46"/>
      <c r="P246" s="42">
        <v>1</v>
      </c>
      <c r="Q246" s="42">
        <f aca="true" t="shared" si="80" ref="Q246:Q251">R246-P246</f>
        <v>-1</v>
      </c>
      <c r="R246" s="42">
        <v>0</v>
      </c>
      <c r="S246" s="43">
        <v>0</v>
      </c>
      <c r="T246" s="126">
        <v>0</v>
      </c>
    </row>
    <row r="247" spans="1:20" s="19" customFormat="1" ht="14.25" customHeight="1">
      <c r="A247" s="44" t="s">
        <v>99</v>
      </c>
      <c r="B247" s="108">
        <v>226</v>
      </c>
      <c r="C247" s="42" t="s">
        <v>10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6"/>
      <c r="P247" s="74">
        <v>1</v>
      </c>
      <c r="Q247" s="42">
        <f t="shared" si="80"/>
        <v>-1</v>
      </c>
      <c r="R247" s="42">
        <v>0</v>
      </c>
      <c r="S247" s="82">
        <v>0</v>
      </c>
      <c r="T247" s="126">
        <v>0</v>
      </c>
    </row>
    <row r="248" spans="1:20" s="2" customFormat="1" ht="14.25" customHeight="1">
      <c r="A248" s="51" t="s">
        <v>99</v>
      </c>
      <c r="B248" s="107">
        <v>290</v>
      </c>
      <c r="C248" s="92" t="s">
        <v>12</v>
      </c>
      <c r="D248" s="92"/>
      <c r="E248" s="92"/>
      <c r="F248" s="53">
        <f>SUM(G248:L248)</f>
        <v>0</v>
      </c>
      <c r="G248" s="92"/>
      <c r="H248" s="92"/>
      <c r="I248" s="92"/>
      <c r="J248" s="92"/>
      <c r="K248" s="92"/>
      <c r="L248" s="92"/>
      <c r="M248" s="92"/>
      <c r="N248" s="53">
        <v>10</v>
      </c>
      <c r="O248" s="49">
        <f>SUM(P248:T248)</f>
        <v>2</v>
      </c>
      <c r="P248" s="53">
        <v>10</v>
      </c>
      <c r="Q248" s="53">
        <f t="shared" si="80"/>
        <v>-9</v>
      </c>
      <c r="R248" s="53">
        <v>1</v>
      </c>
      <c r="S248" s="54">
        <v>0</v>
      </c>
      <c r="T248" s="126">
        <f t="shared" si="78"/>
        <v>0</v>
      </c>
    </row>
    <row r="249" spans="1:20" s="2" customFormat="1" ht="14.25" customHeight="1">
      <c r="A249" s="51" t="s">
        <v>99</v>
      </c>
      <c r="B249" s="107">
        <v>300</v>
      </c>
      <c r="C249" s="52" t="s">
        <v>13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3">
        <f>SUM(N250:N251)</f>
        <v>0</v>
      </c>
      <c r="O249" s="49"/>
      <c r="P249" s="53">
        <v>0</v>
      </c>
      <c r="Q249" s="53">
        <f t="shared" si="80"/>
        <v>0</v>
      </c>
      <c r="R249" s="53">
        <v>0</v>
      </c>
      <c r="S249" s="54">
        <f>SUM(S250:S251)</f>
        <v>0</v>
      </c>
      <c r="T249" s="126">
        <v>0</v>
      </c>
    </row>
    <row r="250" spans="1:20" s="3" customFormat="1" ht="14.25" customHeight="1">
      <c r="A250" s="44" t="s">
        <v>99</v>
      </c>
      <c r="B250" s="108">
        <v>310</v>
      </c>
      <c r="C250" s="42" t="s">
        <v>14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6"/>
      <c r="P250" s="42">
        <v>1</v>
      </c>
      <c r="Q250" s="42">
        <f t="shared" si="80"/>
        <v>-1</v>
      </c>
      <c r="R250" s="42">
        <v>0</v>
      </c>
      <c r="S250" s="43">
        <v>0</v>
      </c>
      <c r="T250" s="126">
        <v>0</v>
      </c>
    </row>
    <row r="251" spans="1:20" s="3" customFormat="1" ht="14.25" customHeight="1">
      <c r="A251" s="44" t="s">
        <v>99</v>
      </c>
      <c r="B251" s="108">
        <v>340</v>
      </c>
      <c r="C251" s="42" t="s">
        <v>15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6"/>
      <c r="P251" s="42">
        <v>1</v>
      </c>
      <c r="Q251" s="42">
        <f t="shared" si="80"/>
        <v>-1</v>
      </c>
      <c r="R251" s="42">
        <v>0</v>
      </c>
      <c r="S251" s="43">
        <v>0</v>
      </c>
      <c r="T251" s="126">
        <v>0</v>
      </c>
    </row>
    <row r="252" spans="1:20" s="10" customFormat="1" ht="18.75">
      <c r="A252" s="133" t="s">
        <v>34</v>
      </c>
      <c r="B252" s="134"/>
      <c r="C252" s="135"/>
      <c r="D252" s="67">
        <f>SUM(D248)</f>
        <v>0</v>
      </c>
      <c r="E252" s="67">
        <f aca="true" t="shared" si="81" ref="E252:M252">SUM(E248)</f>
        <v>0</v>
      </c>
      <c r="F252" s="67">
        <f t="shared" si="81"/>
        <v>0</v>
      </c>
      <c r="G252" s="67">
        <f t="shared" si="81"/>
        <v>0</v>
      </c>
      <c r="H252" s="67">
        <f t="shared" si="81"/>
        <v>0</v>
      </c>
      <c r="I252" s="67">
        <f t="shared" si="81"/>
        <v>0</v>
      </c>
      <c r="J252" s="67">
        <f t="shared" si="81"/>
        <v>0</v>
      </c>
      <c r="K252" s="67">
        <f t="shared" si="81"/>
        <v>0</v>
      </c>
      <c r="L252" s="67">
        <f t="shared" si="81"/>
        <v>0</v>
      </c>
      <c r="M252" s="67">
        <f t="shared" si="81"/>
        <v>0</v>
      </c>
      <c r="N252" s="40">
        <f>SUM(N237,N241,N248,N249)</f>
        <v>10</v>
      </c>
      <c r="O252" s="40">
        <f>SUM(O237,O241,O248,O249)</f>
        <v>2</v>
      </c>
      <c r="P252" s="40">
        <f>SUM(P249,P248,P241,P246,P247,P250,P251)</f>
        <v>14</v>
      </c>
      <c r="Q252" s="40">
        <v>-13</v>
      </c>
      <c r="R252" s="40">
        <f>SUM(R249,R248,R241,R250,R251,R246,R247,V250)</f>
        <v>1</v>
      </c>
      <c r="S252" s="41">
        <f>SUM(S249,S248,S241)</f>
        <v>0</v>
      </c>
      <c r="T252" s="127">
        <f t="shared" si="78"/>
        <v>0</v>
      </c>
    </row>
    <row r="253" spans="1:20" s="16" customFormat="1" ht="18.75" hidden="1">
      <c r="A253" s="136" t="s">
        <v>46</v>
      </c>
      <c r="B253" s="137"/>
      <c r="C253" s="1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70"/>
      <c r="O253" s="40"/>
      <c r="P253" s="93"/>
      <c r="Q253" s="93"/>
      <c r="R253" s="93"/>
      <c r="S253" s="94"/>
      <c r="T253" s="126" t="e">
        <f t="shared" si="78"/>
        <v>#DIV/0!</v>
      </c>
    </row>
    <row r="254" spans="1:20" s="17" customFormat="1" ht="15.75" hidden="1">
      <c r="A254" s="73" t="s">
        <v>47</v>
      </c>
      <c r="B254" s="112" t="s">
        <v>48</v>
      </c>
      <c r="C254" s="76" t="s">
        <v>75</v>
      </c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42"/>
      <c r="O254" s="46"/>
      <c r="P254" s="74"/>
      <c r="Q254" s="74"/>
      <c r="R254" s="74"/>
      <c r="S254" s="75"/>
      <c r="T254" s="126" t="e">
        <f t="shared" si="78"/>
        <v>#DIV/0!</v>
      </c>
    </row>
    <row r="255" spans="1:20" s="17" customFormat="1" ht="15.75" hidden="1">
      <c r="A255" s="73" t="s">
        <v>47</v>
      </c>
      <c r="B255" s="112" t="s">
        <v>37</v>
      </c>
      <c r="C255" s="76" t="s">
        <v>75</v>
      </c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42"/>
      <c r="O255" s="46"/>
      <c r="P255" s="74"/>
      <c r="Q255" s="74"/>
      <c r="R255" s="74"/>
      <c r="S255" s="75"/>
      <c r="T255" s="126" t="e">
        <f t="shared" si="78"/>
        <v>#DIV/0!</v>
      </c>
    </row>
    <row r="256" spans="1:20" s="17" customFormat="1" ht="15.75" hidden="1">
      <c r="A256" s="73" t="s">
        <v>47</v>
      </c>
      <c r="B256" s="112" t="s">
        <v>55</v>
      </c>
      <c r="C256" s="76" t="s">
        <v>75</v>
      </c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42"/>
      <c r="O256" s="46"/>
      <c r="P256" s="74"/>
      <c r="Q256" s="74"/>
      <c r="R256" s="74"/>
      <c r="S256" s="75"/>
      <c r="T256" s="126" t="e">
        <f t="shared" si="78"/>
        <v>#DIV/0!</v>
      </c>
    </row>
    <row r="257" spans="1:20" s="17" customFormat="1" ht="15.75" hidden="1">
      <c r="A257" s="73" t="s">
        <v>74</v>
      </c>
      <c r="B257" s="112" t="s">
        <v>48</v>
      </c>
      <c r="C257" s="76" t="s">
        <v>76</v>
      </c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42"/>
      <c r="O257" s="46"/>
      <c r="P257" s="74"/>
      <c r="Q257" s="74"/>
      <c r="R257" s="74"/>
      <c r="S257" s="75"/>
      <c r="T257" s="126" t="e">
        <f t="shared" si="78"/>
        <v>#DIV/0!</v>
      </c>
    </row>
    <row r="258" spans="1:20" s="17" customFormat="1" ht="15.75" hidden="1">
      <c r="A258" s="73" t="s">
        <v>74</v>
      </c>
      <c r="B258" s="112" t="s">
        <v>37</v>
      </c>
      <c r="C258" s="76" t="s">
        <v>76</v>
      </c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42"/>
      <c r="O258" s="46"/>
      <c r="P258" s="74"/>
      <c r="Q258" s="74"/>
      <c r="R258" s="74"/>
      <c r="S258" s="75"/>
      <c r="T258" s="126" t="e">
        <f t="shared" si="78"/>
        <v>#DIV/0!</v>
      </c>
    </row>
    <row r="259" spans="1:20" s="17" customFormat="1" ht="15.75" hidden="1">
      <c r="A259" s="73" t="s">
        <v>74</v>
      </c>
      <c r="B259" s="112" t="s">
        <v>55</v>
      </c>
      <c r="C259" s="76" t="s">
        <v>76</v>
      </c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42"/>
      <c r="O259" s="46"/>
      <c r="P259" s="74"/>
      <c r="Q259" s="74"/>
      <c r="R259" s="74"/>
      <c r="S259" s="75"/>
      <c r="T259" s="126" t="e">
        <f t="shared" si="78"/>
        <v>#DIV/0!</v>
      </c>
    </row>
    <row r="260" spans="1:20" s="18" customFormat="1" ht="18.75" hidden="1">
      <c r="A260" s="133" t="s">
        <v>141</v>
      </c>
      <c r="B260" s="134"/>
      <c r="C260" s="135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40">
        <f>SUM(N254:N259)</f>
        <v>0</v>
      </c>
      <c r="O260" s="40"/>
      <c r="P260" s="95"/>
      <c r="Q260" s="95"/>
      <c r="R260" s="95"/>
      <c r="S260" s="96"/>
      <c r="T260" s="126" t="e">
        <f t="shared" si="78"/>
        <v>#DIV/0!</v>
      </c>
    </row>
    <row r="261" spans="1:20" ht="19.5" customHeight="1">
      <c r="A261" s="63" t="s">
        <v>100</v>
      </c>
      <c r="B261" s="113" t="s">
        <v>138</v>
      </c>
      <c r="C261" s="78" t="s">
        <v>139</v>
      </c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9"/>
      <c r="P261" s="78"/>
      <c r="Q261" s="78"/>
      <c r="R261" s="78"/>
      <c r="S261" s="80"/>
      <c r="T261" s="128"/>
    </row>
    <row r="262" spans="1:20" s="3" customFormat="1" ht="18.75" customHeight="1">
      <c r="A262" s="44" t="s">
        <v>137</v>
      </c>
      <c r="B262" s="108">
        <v>231</v>
      </c>
      <c r="C262" s="45" t="s">
        <v>11</v>
      </c>
      <c r="D262" s="45">
        <v>533</v>
      </c>
      <c r="E262" s="45">
        <v>435</v>
      </c>
      <c r="F262" s="42">
        <f>SUM(G262:L262)</f>
        <v>533</v>
      </c>
      <c r="G262" s="45"/>
      <c r="H262" s="45"/>
      <c r="I262" s="45"/>
      <c r="J262" s="45">
        <v>373</v>
      </c>
      <c r="K262" s="45"/>
      <c r="L262" s="45">
        <v>160</v>
      </c>
      <c r="M262" s="45"/>
      <c r="N262" s="42">
        <v>375</v>
      </c>
      <c r="O262" s="46">
        <f>SUM(P262:T262)</f>
        <v>4</v>
      </c>
      <c r="P262" s="42">
        <v>1</v>
      </c>
      <c r="Q262" s="42">
        <v>1</v>
      </c>
      <c r="R262" s="42">
        <f>SUM(P262+Q262)</f>
        <v>2</v>
      </c>
      <c r="S262" s="43">
        <v>0</v>
      </c>
      <c r="T262" s="126">
        <f t="shared" si="78"/>
        <v>0</v>
      </c>
    </row>
    <row r="263" spans="1:20" s="10" customFormat="1" ht="18.75">
      <c r="A263" s="133" t="s">
        <v>141</v>
      </c>
      <c r="B263" s="134"/>
      <c r="C263" s="135"/>
      <c r="D263" s="67">
        <f>SUM(D262)</f>
        <v>533</v>
      </c>
      <c r="E263" s="67">
        <f aca="true" t="shared" si="82" ref="E263:M263">SUM(E262)</f>
        <v>435</v>
      </c>
      <c r="F263" s="67">
        <f t="shared" si="82"/>
        <v>533</v>
      </c>
      <c r="G263" s="67">
        <f t="shared" si="82"/>
        <v>0</v>
      </c>
      <c r="H263" s="67">
        <f t="shared" si="82"/>
        <v>0</v>
      </c>
      <c r="I263" s="67">
        <f t="shared" si="82"/>
        <v>0</v>
      </c>
      <c r="J263" s="67">
        <f t="shared" si="82"/>
        <v>373</v>
      </c>
      <c r="K263" s="67">
        <f t="shared" si="82"/>
        <v>0</v>
      </c>
      <c r="L263" s="67">
        <f t="shared" si="82"/>
        <v>160</v>
      </c>
      <c r="M263" s="67">
        <f t="shared" si="82"/>
        <v>0</v>
      </c>
      <c r="N263" s="40">
        <f aca="true" t="shared" si="83" ref="N263:S263">SUM(N261:N262)</f>
        <v>375</v>
      </c>
      <c r="O263" s="40">
        <f t="shared" si="83"/>
        <v>4</v>
      </c>
      <c r="P263" s="40">
        <f t="shared" si="83"/>
        <v>1</v>
      </c>
      <c r="Q263" s="40">
        <f t="shared" si="83"/>
        <v>1</v>
      </c>
      <c r="R263" s="40">
        <f t="shared" si="83"/>
        <v>2</v>
      </c>
      <c r="S263" s="41">
        <f t="shared" si="83"/>
        <v>0</v>
      </c>
      <c r="T263" s="127">
        <f t="shared" si="78"/>
        <v>0</v>
      </c>
    </row>
    <row r="264" spans="1:20" s="9" customFormat="1" ht="22.5" customHeight="1">
      <c r="A264" s="97"/>
      <c r="B264" s="115"/>
      <c r="C264" s="70" t="s">
        <v>40</v>
      </c>
      <c r="D264" s="70">
        <f aca="true" t="shared" si="84" ref="D264:N264">SUM(D99,D115,D189,D202,D252,D260,D263,D142,D127,D229,D194,D235)</f>
        <v>6567</v>
      </c>
      <c r="E264" s="70">
        <f t="shared" si="84"/>
        <v>4472</v>
      </c>
      <c r="F264" s="70">
        <f t="shared" si="84"/>
        <v>6158</v>
      </c>
      <c r="G264" s="70">
        <f t="shared" si="84"/>
        <v>940</v>
      </c>
      <c r="H264" s="70">
        <f t="shared" si="84"/>
        <v>2122</v>
      </c>
      <c r="I264" s="70">
        <f t="shared" si="84"/>
        <v>1759</v>
      </c>
      <c r="J264" s="70">
        <f t="shared" si="84"/>
        <v>518</v>
      </c>
      <c r="K264" s="70">
        <f t="shared" si="84"/>
        <v>192</v>
      </c>
      <c r="L264" s="70">
        <f t="shared" si="84"/>
        <v>627</v>
      </c>
      <c r="M264" s="70">
        <f t="shared" si="84"/>
        <v>0</v>
      </c>
      <c r="N264" s="70" t="e">
        <f t="shared" si="84"/>
        <v>#REF!</v>
      </c>
      <c r="O264" s="40" t="e">
        <f>SUM(O99,O115,O189,O202,O252,O260,O263,O142,O127,O229,O194)</f>
        <v>#DIV/0!</v>
      </c>
      <c r="P264" s="70">
        <f>SUM(P99,P115,P189,P202,P252,P260,P263,P142,P127,P229,P194,P235)</f>
        <v>17556</v>
      </c>
      <c r="Q264" s="70">
        <f>SUM(Q99,Q115,Q189,Q202,Q252,Q260,Q263,Q142,Q127,Q229,Q194,Q235)</f>
        <v>169.09999999999997</v>
      </c>
      <c r="R264" s="70">
        <f>SUM(R99,R115,R189,R202,R252,R260,R263,R142,R127,R229,R194,R235)</f>
        <v>17725.1</v>
      </c>
      <c r="S264" s="98">
        <f>S99+S115+S127+S142+S189+S202+S229+S235+S252+S263</f>
        <v>13108.3</v>
      </c>
      <c r="T264" s="131">
        <f t="shared" si="78"/>
        <v>73.95332043260687</v>
      </c>
    </row>
    <row r="265" spans="1:20" s="3" customFormat="1" ht="17.25" customHeight="1">
      <c r="A265" s="99"/>
      <c r="B265" s="108">
        <v>211</v>
      </c>
      <c r="C265" s="45" t="s">
        <v>1</v>
      </c>
      <c r="D265" s="45">
        <f aca="true" t="shared" si="85" ref="D265:M265">SUM(D10,D102,D205)</f>
        <v>2992</v>
      </c>
      <c r="E265" s="45">
        <f t="shared" si="85"/>
        <v>2509</v>
      </c>
      <c r="F265" s="45">
        <f t="shared" si="85"/>
        <v>3269</v>
      </c>
      <c r="G265" s="45">
        <f t="shared" si="85"/>
        <v>0</v>
      </c>
      <c r="H265" s="45">
        <f t="shared" si="85"/>
        <v>1611</v>
      </c>
      <c r="I265" s="45">
        <f t="shared" si="85"/>
        <v>1516</v>
      </c>
      <c r="J265" s="45">
        <f t="shared" si="85"/>
        <v>0</v>
      </c>
      <c r="K265" s="45">
        <f t="shared" si="85"/>
        <v>142</v>
      </c>
      <c r="L265" s="45">
        <f t="shared" si="85"/>
        <v>0</v>
      </c>
      <c r="M265" s="45">
        <f t="shared" si="85"/>
        <v>0</v>
      </c>
      <c r="N265" s="42">
        <f>SUM(N29,N34,N51,N102,N205,N238,N76)</f>
        <v>4926</v>
      </c>
      <c r="O265" s="46">
        <f>SUM(O29,O34,O51,O102,O205,O238,O76)</f>
        <v>19317.849975771944</v>
      </c>
      <c r="P265" s="42">
        <f>SUM(P29,P34,P51,P102,P205,P238,P76,P129,P225)</f>
        <v>6000</v>
      </c>
      <c r="Q265" s="42">
        <f>Q29+Q34+Q51+Q52+Q53+Q102+Q129+Q205</f>
        <v>-2290.4</v>
      </c>
      <c r="R265" s="42">
        <f>SUM(R29,R34,R51,R102,R205,R238,R76,R129,R225)</f>
        <v>6638.6</v>
      </c>
      <c r="S265" s="43">
        <f>SUM(S29,S34,S51,S102,S205,S238,S76,S129,S225)</f>
        <v>5793.5</v>
      </c>
      <c r="T265" s="126">
        <f t="shared" si="78"/>
        <v>87.26990630554634</v>
      </c>
    </row>
    <row r="266" spans="1:20" s="3" customFormat="1" ht="15.75">
      <c r="A266" s="99"/>
      <c r="B266" s="108">
        <v>212</v>
      </c>
      <c r="C266" s="45" t="s">
        <v>2</v>
      </c>
      <c r="D266" s="45">
        <f aca="true" t="shared" si="86" ref="D266:M266">SUM(D11,D103,D208)</f>
        <v>74</v>
      </c>
      <c r="E266" s="45">
        <f t="shared" si="86"/>
        <v>22</v>
      </c>
      <c r="F266" s="45">
        <f t="shared" si="86"/>
        <v>22</v>
      </c>
      <c r="G266" s="45">
        <f t="shared" si="86"/>
        <v>11</v>
      </c>
      <c r="H266" s="45">
        <f t="shared" si="86"/>
        <v>0</v>
      </c>
      <c r="I266" s="45">
        <f t="shared" si="86"/>
        <v>0</v>
      </c>
      <c r="J266" s="45">
        <f t="shared" si="86"/>
        <v>0</v>
      </c>
      <c r="K266" s="45">
        <f t="shared" si="86"/>
        <v>11</v>
      </c>
      <c r="L266" s="45">
        <f t="shared" si="86"/>
        <v>0</v>
      </c>
      <c r="M266" s="45">
        <f t="shared" si="86"/>
        <v>0</v>
      </c>
      <c r="N266" s="42">
        <f>SUM(N54,N103,N239,N208,N77,N35,N196)</f>
        <v>81</v>
      </c>
      <c r="O266" s="46">
        <f>SUM(O54,O103,O239,O208,O77,O35,O196)</f>
        <v>19</v>
      </c>
      <c r="P266" s="42">
        <f>SUM(P54,P103,P239,P208,P77,P35,P196,)</f>
        <v>17</v>
      </c>
      <c r="Q266" s="42">
        <f>Q54+Q103+Q208</f>
        <v>-15</v>
      </c>
      <c r="R266" s="42">
        <f>SUM(R54,R103,R239,R208,R77,R35,R196,W249,W235,R226)</f>
        <v>2</v>
      </c>
      <c r="S266" s="43">
        <f>SUM(S54,S103,S239,S208,S77,S35,S196,X249,X235,S226)</f>
        <v>0</v>
      </c>
      <c r="T266" s="126">
        <f t="shared" si="78"/>
        <v>0</v>
      </c>
    </row>
    <row r="267" spans="1:20" s="3" customFormat="1" ht="15.75">
      <c r="A267" s="99"/>
      <c r="B267" s="108">
        <v>213</v>
      </c>
      <c r="C267" s="45" t="s">
        <v>3</v>
      </c>
      <c r="D267" s="45">
        <f aca="true" t="shared" si="87" ref="D267:M267">SUM(D12,D104,D209)</f>
        <v>1321</v>
      </c>
      <c r="E267" s="45">
        <f t="shared" si="87"/>
        <v>502</v>
      </c>
      <c r="F267" s="45">
        <f t="shared" si="87"/>
        <v>790</v>
      </c>
      <c r="G267" s="45">
        <f t="shared" si="87"/>
        <v>0</v>
      </c>
      <c r="H267" s="45">
        <f t="shared" si="87"/>
        <v>511</v>
      </c>
      <c r="I267" s="45">
        <f t="shared" si="87"/>
        <v>243</v>
      </c>
      <c r="J267" s="45">
        <f t="shared" si="87"/>
        <v>0</v>
      </c>
      <c r="K267" s="45">
        <f t="shared" si="87"/>
        <v>36</v>
      </c>
      <c r="L267" s="45">
        <f t="shared" si="87"/>
        <v>0</v>
      </c>
      <c r="M267" s="45">
        <f t="shared" si="87"/>
        <v>0</v>
      </c>
      <c r="N267" s="42">
        <f>SUM(N30,N36,N55,N104,N209,N240,N78)</f>
        <v>1685</v>
      </c>
      <c r="O267" s="46">
        <f>SUM(O30,O36,O55,O104,O209,O240,O78)</f>
        <v>6164.076874442005</v>
      </c>
      <c r="P267" s="42">
        <f>SUM(P30,P36,P55,P104,P209,P240,P78,P130,V248,P227)</f>
        <v>2079</v>
      </c>
      <c r="Q267" s="42">
        <f>Q30+Q36+Q55+Q56+Q57+Q104+Q130+Q209</f>
        <v>-991.2999999999998</v>
      </c>
      <c r="R267" s="42">
        <f>SUM(R30,R36,R55,R104,R209,R240,R78,R130,R227)</f>
        <v>2030.7000000000003</v>
      </c>
      <c r="S267" s="43">
        <f>SUM(S30,S36,S55,S104,S209,S240,S78,S130,S227)</f>
        <v>1751.7</v>
      </c>
      <c r="T267" s="126">
        <f t="shared" si="78"/>
        <v>86.26089525779287</v>
      </c>
    </row>
    <row r="268" spans="1:20" s="3" customFormat="1" ht="15.75">
      <c r="A268" s="99"/>
      <c r="B268" s="108">
        <v>221</v>
      </c>
      <c r="C268" s="45" t="s">
        <v>5</v>
      </c>
      <c r="D268" s="45">
        <f aca="true" t="shared" si="88" ref="D268:M268">SUM(D14,D106)</f>
        <v>31</v>
      </c>
      <c r="E268" s="45">
        <f t="shared" si="88"/>
        <v>20</v>
      </c>
      <c r="F268" s="45">
        <f t="shared" si="88"/>
        <v>27</v>
      </c>
      <c r="G268" s="45">
        <f t="shared" si="88"/>
        <v>27</v>
      </c>
      <c r="H268" s="45">
        <f t="shared" si="88"/>
        <v>0</v>
      </c>
      <c r="I268" s="45">
        <f t="shared" si="88"/>
        <v>0</v>
      </c>
      <c r="J268" s="45">
        <f t="shared" si="88"/>
        <v>0</v>
      </c>
      <c r="K268" s="45">
        <f t="shared" si="88"/>
        <v>0</v>
      </c>
      <c r="L268" s="45">
        <f t="shared" si="88"/>
        <v>0</v>
      </c>
      <c r="M268" s="45">
        <f t="shared" si="88"/>
        <v>0</v>
      </c>
      <c r="N268" s="42">
        <f>SUM(N106,N59,N213,N242,N80,N37)</f>
        <v>46</v>
      </c>
      <c r="O268" s="46">
        <f>SUM(O106,O59,O213,O242,O80,O37)</f>
        <v>309.11806903991373</v>
      </c>
      <c r="P268" s="42">
        <f>SUM(P213,P106,P59)</f>
        <v>71</v>
      </c>
      <c r="Q268" s="42">
        <f>Q59+Q106+Q213</f>
        <v>0</v>
      </c>
      <c r="R268" s="42">
        <f>SUM(R213,R106,R59)</f>
        <v>73.6</v>
      </c>
      <c r="S268" s="43">
        <f>SUM(S213,S106,S59)</f>
        <v>35</v>
      </c>
      <c r="T268" s="126">
        <f t="shared" si="78"/>
        <v>47.55434782608696</v>
      </c>
    </row>
    <row r="269" spans="1:20" s="3" customFormat="1" ht="15.75">
      <c r="A269" s="99"/>
      <c r="B269" s="108">
        <v>222</v>
      </c>
      <c r="C269" s="45" t="s">
        <v>6</v>
      </c>
      <c r="D269" s="45">
        <f aca="true" t="shared" si="89" ref="D269:M269">SUM(D15,D107)</f>
        <v>9</v>
      </c>
      <c r="E269" s="45">
        <f t="shared" si="89"/>
        <v>2</v>
      </c>
      <c r="F269" s="45">
        <f t="shared" si="89"/>
        <v>3</v>
      </c>
      <c r="G269" s="45">
        <f t="shared" si="89"/>
        <v>3</v>
      </c>
      <c r="H269" s="45">
        <f t="shared" si="89"/>
        <v>0</v>
      </c>
      <c r="I269" s="45">
        <f t="shared" si="89"/>
        <v>0</v>
      </c>
      <c r="J269" s="45">
        <f t="shared" si="89"/>
        <v>0</v>
      </c>
      <c r="K269" s="45">
        <f t="shared" si="89"/>
        <v>0</v>
      </c>
      <c r="L269" s="45">
        <f t="shared" si="89"/>
        <v>0</v>
      </c>
      <c r="M269" s="45">
        <f t="shared" si="89"/>
        <v>0</v>
      </c>
      <c r="N269" s="42">
        <f>SUM(N60,N107,N243,N214,N38,N81,N197,N172,N181)</f>
        <v>15</v>
      </c>
      <c r="O269" s="46">
        <f>SUM(O107,O15)</f>
        <v>18</v>
      </c>
      <c r="P269" s="42">
        <f>SUM(P60,P107,P243,P214,P38,P81,P197,P172,)</f>
        <v>15</v>
      </c>
      <c r="Q269" s="42">
        <f>Q214+Q107+Q60</f>
        <v>0</v>
      </c>
      <c r="R269" s="42">
        <f>SUM(R214,R107,R60,)</f>
        <v>7</v>
      </c>
      <c r="S269" s="43">
        <f>SUM(S214,S107,S60,)</f>
        <v>0</v>
      </c>
      <c r="T269" s="126">
        <f t="shared" si="78"/>
        <v>0</v>
      </c>
    </row>
    <row r="270" spans="1:20" s="3" customFormat="1" ht="15.75">
      <c r="A270" s="99"/>
      <c r="B270" s="108">
        <v>223</v>
      </c>
      <c r="C270" s="45" t="s">
        <v>7</v>
      </c>
      <c r="D270" s="45">
        <f aca="true" t="shared" si="90" ref="D270:M270">SUM(D16,D108,D215,D166)</f>
        <v>158</v>
      </c>
      <c r="E270" s="45">
        <f t="shared" si="90"/>
        <v>84</v>
      </c>
      <c r="F270" s="45">
        <f t="shared" si="90"/>
        <v>84</v>
      </c>
      <c r="G270" s="45">
        <f t="shared" si="90"/>
        <v>84</v>
      </c>
      <c r="H270" s="45">
        <f t="shared" si="90"/>
        <v>0</v>
      </c>
      <c r="I270" s="45">
        <f t="shared" si="90"/>
        <v>0</v>
      </c>
      <c r="J270" s="45">
        <f t="shared" si="90"/>
        <v>0</v>
      </c>
      <c r="K270" s="45">
        <f t="shared" si="90"/>
        <v>0</v>
      </c>
      <c r="L270" s="45">
        <f t="shared" si="90"/>
        <v>0</v>
      </c>
      <c r="M270" s="45">
        <f t="shared" si="90"/>
        <v>0</v>
      </c>
      <c r="N270" s="42">
        <f>SUM(N61,N108,N166,N215,N244,N82,N39)</f>
        <v>704</v>
      </c>
      <c r="O270" s="46" t="e">
        <f>SUM(O61,O108,O166,O215,O244,O82,O39)</f>
        <v>#DIV/0!</v>
      </c>
      <c r="P270" s="42">
        <f>SUM(P61,P108,P166,P215,P244,P82,P39,P62,P182,P167)</f>
        <v>1576</v>
      </c>
      <c r="Q270" s="42">
        <f>Q215+Q166+Q61</f>
        <v>0</v>
      </c>
      <c r="R270" s="42">
        <f>SUM(R61,R108,R166,R215,R244,R82,R39,R62,R182,R167)</f>
        <v>1577.5</v>
      </c>
      <c r="S270" s="42">
        <f>SUM(S61,S108,S166,S215,S244,S82,S39,S62,S182,S167)</f>
        <v>585.5</v>
      </c>
      <c r="T270" s="126">
        <f t="shared" si="78"/>
        <v>37.115689381933436</v>
      </c>
    </row>
    <row r="271" spans="1:20" s="3" customFormat="1" ht="15.75" hidden="1">
      <c r="A271" s="99"/>
      <c r="B271" s="108">
        <v>224</v>
      </c>
      <c r="C271" s="45" t="s">
        <v>8</v>
      </c>
      <c r="D271" s="45">
        <f aca="true" t="shared" si="91" ref="D271:M271">SUM(D17,D109,D216)</f>
        <v>1</v>
      </c>
      <c r="E271" s="45">
        <f t="shared" si="91"/>
        <v>0</v>
      </c>
      <c r="F271" s="45">
        <f t="shared" si="91"/>
        <v>0</v>
      </c>
      <c r="G271" s="45">
        <f t="shared" si="91"/>
        <v>0</v>
      </c>
      <c r="H271" s="45">
        <f t="shared" si="91"/>
        <v>0</v>
      </c>
      <c r="I271" s="45">
        <f t="shared" si="91"/>
        <v>0</v>
      </c>
      <c r="J271" s="45">
        <f t="shared" si="91"/>
        <v>0</v>
      </c>
      <c r="K271" s="45">
        <f t="shared" si="91"/>
        <v>0</v>
      </c>
      <c r="L271" s="45">
        <f t="shared" si="91"/>
        <v>0</v>
      </c>
      <c r="M271" s="45">
        <f t="shared" si="91"/>
        <v>0</v>
      </c>
      <c r="N271" s="42">
        <f aca="true" t="shared" si="92" ref="N271:S271">SUM(N63,N245,N83,N40,N216,N109)</f>
        <v>0</v>
      </c>
      <c r="O271" s="46" t="e">
        <f t="shared" si="92"/>
        <v>#DIV/0!</v>
      </c>
      <c r="P271" s="42">
        <f t="shared" si="92"/>
        <v>0</v>
      </c>
      <c r="Q271" s="42">
        <f>SUM(Q63,Q245,Q83,Q40,Q216,Q109)</f>
        <v>0</v>
      </c>
      <c r="R271" s="42">
        <f t="shared" si="92"/>
        <v>0</v>
      </c>
      <c r="S271" s="43">
        <f t="shared" si="92"/>
        <v>0</v>
      </c>
      <c r="T271" s="126" t="e">
        <f t="shared" si="78"/>
        <v>#DIV/0!</v>
      </c>
    </row>
    <row r="272" spans="1:20" s="3" customFormat="1" ht="15.75">
      <c r="A272" s="99"/>
      <c r="B272" s="108">
        <v>225</v>
      </c>
      <c r="C272" s="45" t="s">
        <v>9</v>
      </c>
      <c r="D272" s="45">
        <f aca="true" t="shared" si="93" ref="D272:M272">SUM(D18,D146,D147,D151,D153,D168,D173,D178,D183,D217)</f>
        <v>172</v>
      </c>
      <c r="E272" s="45">
        <f t="shared" si="93"/>
        <v>54</v>
      </c>
      <c r="F272" s="45">
        <f t="shared" si="93"/>
        <v>356</v>
      </c>
      <c r="G272" s="45">
        <f t="shared" si="93"/>
        <v>356</v>
      </c>
      <c r="H272" s="45">
        <f t="shared" si="93"/>
        <v>0</v>
      </c>
      <c r="I272" s="45">
        <f t="shared" si="93"/>
        <v>0</v>
      </c>
      <c r="J272" s="45">
        <f t="shared" si="93"/>
        <v>0</v>
      </c>
      <c r="K272" s="45">
        <f t="shared" si="93"/>
        <v>0</v>
      </c>
      <c r="L272" s="45">
        <f t="shared" si="93"/>
        <v>0</v>
      </c>
      <c r="M272" s="45">
        <f t="shared" si="93"/>
        <v>0</v>
      </c>
      <c r="N272" s="42">
        <f>SUM(N173,N168,N151,N110,N217,N246,N84,N64,N41,N191,N119,N146:N148,N153,N176,N178,N183)</f>
        <v>1224</v>
      </c>
      <c r="O272" s="46" t="e">
        <f>SUM(O173,O168,O151,O110,O217,O246,O84,O64,O41,O191,O119,O146:O148,O153,O176,O178,O183)</f>
        <v>#DIV/0!</v>
      </c>
      <c r="P272" s="42">
        <f>SUM(P246,P217,P181,P178,P168,P153,P151,P146,P133,P132,P64)</f>
        <v>4540</v>
      </c>
      <c r="Q272" s="42">
        <f>SUM(Q246,Q217,Q181,Q178,Q168,Q153,Q151,Q146,Q133,Q132,Q64)</f>
        <v>-28.600000000000023</v>
      </c>
      <c r="R272" s="42">
        <f>SUM(R217,R181,R178,R168,R153,R151,R144,R133,R132,R64,R246)</f>
        <v>4429.9</v>
      </c>
      <c r="S272" s="42">
        <f>SUM(S217,S181,S178,S168,S153,S151,S144,S133,S132,S64,S246)</f>
        <v>3637.5</v>
      </c>
      <c r="T272" s="126">
        <f t="shared" si="78"/>
        <v>82.11246303528297</v>
      </c>
    </row>
    <row r="273" spans="1:20" s="3" customFormat="1" ht="15.75">
      <c r="A273" s="99"/>
      <c r="B273" s="108">
        <v>226</v>
      </c>
      <c r="C273" s="45" t="s">
        <v>10</v>
      </c>
      <c r="D273" s="45">
        <f aca="true" t="shared" si="94" ref="D273:M273">SUM(D19,D111,D120,D149,D156,D179,D184,D218,D232)</f>
        <v>173</v>
      </c>
      <c r="E273" s="45">
        <f t="shared" si="94"/>
        <v>132</v>
      </c>
      <c r="F273" s="45">
        <f t="shared" si="94"/>
        <v>158</v>
      </c>
      <c r="G273" s="45">
        <f t="shared" si="94"/>
        <v>158</v>
      </c>
      <c r="H273" s="45">
        <f t="shared" si="94"/>
        <v>0</v>
      </c>
      <c r="I273" s="45">
        <f t="shared" si="94"/>
        <v>0</v>
      </c>
      <c r="J273" s="45">
        <f t="shared" si="94"/>
        <v>0</v>
      </c>
      <c r="K273" s="45">
        <f t="shared" si="94"/>
        <v>0</v>
      </c>
      <c r="L273" s="45">
        <f t="shared" si="94"/>
        <v>0</v>
      </c>
      <c r="M273" s="45">
        <f t="shared" si="94"/>
        <v>0</v>
      </c>
      <c r="N273" s="42">
        <f>SUM(N65,N111,N254,N247,N138,N117,N218,N97,N85,N42,N120,N198,N257,N192,N149,N152,N156,N169,N179,N184,N174,N232)</f>
        <v>155</v>
      </c>
      <c r="O273" s="46" t="e">
        <f>SUM(O65,O111,O254,O247,O138,O117,O218,O97,O85,O42,O120,O198,O257,O192,O149,O152,O156,O169,O179,O184,O174)</f>
        <v>#DIV/0!</v>
      </c>
      <c r="P273" s="42">
        <f>SUM(P247,P232,P218,P198,P184,P169,P162,P161,P134,P124,P111,P65)</f>
        <v>274</v>
      </c>
      <c r="Q273" s="42">
        <f>SUM(Q247,Q232,Q218,Q198,Q184,Q169,Q162,Q161,Q134,Q124,Q111,Q65)</f>
        <v>-86.5</v>
      </c>
      <c r="R273" s="42">
        <f>SUM(R247,R232,R218,R198,R184,R169,R162,R134,R124,R111,R65,R161)</f>
        <v>187.5</v>
      </c>
      <c r="S273" s="42">
        <f>SUM(S247,S232,S218,S198,S184,S169,S162,S134,S124,S111,S65,S161)</f>
        <v>66.7</v>
      </c>
      <c r="T273" s="126">
        <f t="shared" si="78"/>
        <v>35.57333333333334</v>
      </c>
    </row>
    <row r="274" spans="1:20" s="3" customFormat="1" ht="15.75">
      <c r="A274" s="99"/>
      <c r="B274" s="108">
        <v>231</v>
      </c>
      <c r="C274" s="45" t="s">
        <v>11</v>
      </c>
      <c r="D274" s="45">
        <v>0</v>
      </c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2">
        <f>SUM(N95)</f>
        <v>0</v>
      </c>
      <c r="O274" s="46">
        <f>SUM(O95)</f>
        <v>0</v>
      </c>
      <c r="P274" s="42">
        <f>SUM(P95,P262)</f>
        <v>1</v>
      </c>
      <c r="Q274" s="42">
        <f>SUM(Q95,Q262)</f>
        <v>1</v>
      </c>
      <c r="R274" s="42">
        <f>SUM(R262)</f>
        <v>2</v>
      </c>
      <c r="S274" s="43">
        <f>SUM(S262)</f>
        <v>0</v>
      </c>
      <c r="T274" s="126">
        <f t="shared" si="78"/>
        <v>0</v>
      </c>
    </row>
    <row r="275" spans="1:20" s="3" customFormat="1" ht="15.75" customHeight="1" hidden="1">
      <c r="A275" s="99"/>
      <c r="B275" s="108">
        <v>241</v>
      </c>
      <c r="C275" s="45" t="s">
        <v>73</v>
      </c>
      <c r="D275" s="45">
        <v>0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2">
        <f>SUM(N129)</f>
        <v>0</v>
      </c>
      <c r="O275" s="46">
        <f>SUM(O129)</f>
        <v>0</v>
      </c>
      <c r="P275" s="42">
        <v>0</v>
      </c>
      <c r="Q275" s="42">
        <v>0</v>
      </c>
      <c r="R275" s="42">
        <v>0</v>
      </c>
      <c r="S275" s="43">
        <v>0</v>
      </c>
      <c r="T275" s="126" t="e">
        <f t="shared" si="78"/>
        <v>#DIV/0!</v>
      </c>
    </row>
    <row r="276" spans="1:20" s="3" customFormat="1" ht="19.5" customHeight="1">
      <c r="A276" s="99"/>
      <c r="B276" s="108">
        <v>251</v>
      </c>
      <c r="C276" s="45" t="s">
        <v>41</v>
      </c>
      <c r="D276" s="45">
        <f>SUM(D262)</f>
        <v>533</v>
      </c>
      <c r="E276" s="45">
        <f aca="true" t="shared" si="95" ref="E276:M276">SUM(E262)</f>
        <v>435</v>
      </c>
      <c r="F276" s="45">
        <f t="shared" si="95"/>
        <v>533</v>
      </c>
      <c r="G276" s="45">
        <f t="shared" si="95"/>
        <v>0</v>
      </c>
      <c r="H276" s="45">
        <f t="shared" si="95"/>
        <v>0</v>
      </c>
      <c r="I276" s="45">
        <f t="shared" si="95"/>
        <v>0</v>
      </c>
      <c r="J276" s="45">
        <f t="shared" si="95"/>
        <v>373</v>
      </c>
      <c r="K276" s="45">
        <f t="shared" si="95"/>
        <v>0</v>
      </c>
      <c r="L276" s="45">
        <f t="shared" si="95"/>
        <v>160</v>
      </c>
      <c r="M276" s="45">
        <f t="shared" si="95"/>
        <v>0</v>
      </c>
      <c r="N276" s="42">
        <f>SUM(N262)</f>
        <v>375</v>
      </c>
      <c r="O276" s="46">
        <f>SUM(O262)</f>
        <v>4</v>
      </c>
      <c r="P276" s="43">
        <f>SUM(,P88,P66,P140,P141,P158,P87)</f>
        <v>785</v>
      </c>
      <c r="Q276" s="43">
        <f>SUM(,Q88,Q66,Q140,Q141,Q158,Q87)</f>
        <v>785</v>
      </c>
      <c r="R276" s="43">
        <f>SUM(,R88,R66,R140,R141,R158,R87,)</f>
        <v>785.2</v>
      </c>
      <c r="S276" s="43">
        <f>SUM(,S88,S66,S140,S141,S158,S87,)</f>
        <v>586.3</v>
      </c>
      <c r="T276" s="126">
        <f t="shared" si="78"/>
        <v>74.66887417218541</v>
      </c>
    </row>
    <row r="277" spans="1:20" s="3" customFormat="1" ht="18" customHeight="1" hidden="1">
      <c r="A277" s="99"/>
      <c r="B277" s="108">
        <v>263</v>
      </c>
      <c r="C277" s="45" t="s">
        <v>118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2">
        <f>SUM(N68,N88,N44)</f>
        <v>0</v>
      </c>
      <c r="O277" s="46">
        <f>SUM(O68,O88,O44)</f>
        <v>0</v>
      </c>
      <c r="P277" s="42">
        <f>SUM(P231)</f>
        <v>0</v>
      </c>
      <c r="Q277" s="42">
        <f>SUM(Q231)</f>
        <v>0</v>
      </c>
      <c r="R277" s="42">
        <f>SUM(R231)</f>
        <v>0</v>
      </c>
      <c r="S277" s="42">
        <f>SUM(S231)</f>
        <v>0</v>
      </c>
      <c r="T277" s="126" t="e">
        <f t="shared" si="78"/>
        <v>#DIV/0!</v>
      </c>
    </row>
    <row r="278" spans="1:20" s="3" customFormat="1" ht="15.75">
      <c r="A278" s="99"/>
      <c r="B278" s="108">
        <v>290</v>
      </c>
      <c r="C278" s="45" t="s">
        <v>12</v>
      </c>
      <c r="D278" s="45">
        <f aca="true" t="shared" si="96" ref="D278:M278">SUM(D24,D185,D219,D248)</f>
        <v>78</v>
      </c>
      <c r="E278" s="45">
        <f t="shared" si="96"/>
        <v>2</v>
      </c>
      <c r="F278" s="45">
        <f t="shared" si="96"/>
        <v>2</v>
      </c>
      <c r="G278" s="45">
        <f t="shared" si="96"/>
        <v>2</v>
      </c>
      <c r="H278" s="45">
        <f t="shared" si="96"/>
        <v>0</v>
      </c>
      <c r="I278" s="45">
        <f t="shared" si="96"/>
        <v>0</v>
      </c>
      <c r="J278" s="45">
        <f t="shared" si="96"/>
        <v>0</v>
      </c>
      <c r="K278" s="45">
        <f t="shared" si="96"/>
        <v>0</v>
      </c>
      <c r="L278" s="45">
        <f t="shared" si="96"/>
        <v>0</v>
      </c>
      <c r="M278" s="45">
        <f t="shared" si="96"/>
        <v>0</v>
      </c>
      <c r="N278" s="42">
        <f>SUM(N69,N96,N98,N199,N255,N248,N45,N219,N89,N258,N94,N185)</f>
        <v>108</v>
      </c>
      <c r="O278" s="46">
        <f>SUM(O69,O96,O98,O199,O255,O248,O45,O219,O89,O258,O94,O185)</f>
        <v>249.4736842105263</v>
      </c>
      <c r="P278" s="42">
        <f>SUM(P248,P234,P219,P199,P98,P96,P69,P45)</f>
        <v>107</v>
      </c>
      <c r="Q278" s="42">
        <f>SUM(Q248,Q234,Q219,Q199,Q98,Q96,Q69,Q45)</f>
        <v>-22.5</v>
      </c>
      <c r="R278" s="42">
        <f>SUM(R69,R96,R98,R199,R255,R248,R45,R219,R89,R258,R94,R185,R234,R31)</f>
        <v>84.5</v>
      </c>
      <c r="S278" s="43">
        <f>SUM(S69,S96,S98,S199,S255,S248,S45,S219,S89,S258,S94,S185,S234,S31)</f>
        <v>9.5</v>
      </c>
      <c r="T278" s="126">
        <f t="shared" si="78"/>
        <v>11.242603550295858</v>
      </c>
    </row>
    <row r="279" spans="1:20" s="3" customFormat="1" ht="15.75">
      <c r="A279" s="99"/>
      <c r="B279" s="108">
        <v>310</v>
      </c>
      <c r="C279" s="45" t="s">
        <v>14</v>
      </c>
      <c r="D279" s="45">
        <f aca="true" t="shared" si="97" ref="D279:M279">SUM(D26,D113,D158,D186,D222)</f>
        <v>77</v>
      </c>
      <c r="E279" s="45">
        <f t="shared" si="97"/>
        <v>77</v>
      </c>
      <c r="F279" s="45">
        <f t="shared" si="97"/>
        <v>77</v>
      </c>
      <c r="G279" s="45">
        <f t="shared" si="97"/>
        <v>77</v>
      </c>
      <c r="H279" s="45">
        <f t="shared" si="97"/>
        <v>0</v>
      </c>
      <c r="I279" s="45">
        <f t="shared" si="97"/>
        <v>0</v>
      </c>
      <c r="J279" s="45">
        <f t="shared" si="97"/>
        <v>0</v>
      </c>
      <c r="K279" s="45">
        <f t="shared" si="97"/>
        <v>0</v>
      </c>
      <c r="L279" s="45">
        <f t="shared" si="97"/>
        <v>0</v>
      </c>
      <c r="M279" s="45">
        <f t="shared" si="97"/>
        <v>0</v>
      </c>
      <c r="N279" s="42">
        <f>SUM(N72,N113,N170,N200,N250,N123,N222,N91,N47,N193,N158,N186,)</f>
        <v>1288</v>
      </c>
      <c r="O279" s="46" t="e">
        <f>SUM(O72,O113,O170,O200,O250,O123,O222,O91,O47,O193,O158,O186)</f>
        <v>#DIV/0!</v>
      </c>
      <c r="P279" s="43">
        <f>SUM(P250,P222,P221,P200,P186,P179,P170,P163,P125,P117,P72,P71)</f>
        <v>1793</v>
      </c>
      <c r="Q279" s="43">
        <f>SUM(Q250,Q222,Q221,Q200,Q186,Q179,Q170,Q163,Q125,Q117,Q72,Q71)</f>
        <v>1793</v>
      </c>
      <c r="R279" s="43">
        <f>SUM(R250,R222,R221,R200,R186,R179,R170,R163,R125,R72,R117,R71)</f>
        <v>1590.1000000000001</v>
      </c>
      <c r="S279" s="43">
        <f>SUM(S250,S222,S221,S200,S186,S179,S170,S163,S125,S72,S117,S71)</f>
        <v>503.79999999999995</v>
      </c>
      <c r="T279" s="126">
        <f t="shared" si="78"/>
        <v>31.683541915602788</v>
      </c>
    </row>
    <row r="280" spans="1:20" s="3" customFormat="1" ht="18.75" customHeight="1">
      <c r="A280" s="99"/>
      <c r="B280" s="108">
        <v>340</v>
      </c>
      <c r="C280" s="45" t="s">
        <v>15</v>
      </c>
      <c r="D280" s="45">
        <f aca="true" t="shared" si="98" ref="D280:M280">SUM(D27,D114,D159,D180,D187,D223)</f>
        <v>625</v>
      </c>
      <c r="E280" s="45">
        <f t="shared" si="98"/>
        <v>549</v>
      </c>
      <c r="F280" s="45">
        <f t="shared" si="98"/>
        <v>599</v>
      </c>
      <c r="G280" s="45">
        <f t="shared" si="98"/>
        <v>138</v>
      </c>
      <c r="H280" s="45">
        <f t="shared" si="98"/>
        <v>0</v>
      </c>
      <c r="I280" s="45">
        <f t="shared" si="98"/>
        <v>0</v>
      </c>
      <c r="J280" s="45">
        <f t="shared" si="98"/>
        <v>0</v>
      </c>
      <c r="K280" s="45">
        <f t="shared" si="98"/>
        <v>3</v>
      </c>
      <c r="L280" s="45">
        <f t="shared" si="98"/>
        <v>458</v>
      </c>
      <c r="M280" s="45">
        <f t="shared" si="98"/>
        <v>0</v>
      </c>
      <c r="N280" s="42">
        <f>SUM(N73,N114,N171,N251,N201,N256,N124,N223,N92,N48,N259,N175,N177,N180,N187,N159)</f>
        <v>143</v>
      </c>
      <c r="O280" s="46" t="e">
        <f>SUM(O73,O114,O171,O251,O201,O256,O124,O223,O92,O48,O259,O175,O177,O180,O187)</f>
        <v>#DIV/0!</v>
      </c>
      <c r="P280" s="42">
        <f>SUM(P251,P233,P223,P201,P187,P171,P135,P126,P118,P114,P73,P180,P164,P131,)</f>
        <v>298</v>
      </c>
      <c r="Q280" s="42">
        <f>SUM(Q251,Q233,Q223,Q201,Q187,Q171,Q135,Q126,Q118,Q114,Q73,Q180,Q164,Q131,)</f>
        <v>298</v>
      </c>
      <c r="R280" s="42">
        <f>SUM(R73,R114,R171,R251,R201,R256,R223,R92,R48,R259,R175,R177,R180,R187,R159,R131,R126,R135,R118,R233,R164,)</f>
        <v>317.5</v>
      </c>
      <c r="S280" s="42">
        <f>SUM(S73,S114,S171,S251,S201,S256,S223,S92,S48,S259,S175,S177,S180,S187,S159,S131,S126,S135,S118,S233,S164,)</f>
        <v>138.8</v>
      </c>
      <c r="T280" s="126">
        <f t="shared" si="78"/>
        <v>43.71653543307087</v>
      </c>
    </row>
    <row r="281" spans="1:20" s="9" customFormat="1" ht="19.5" customHeight="1" thickBot="1">
      <c r="A281" s="100"/>
      <c r="B281" s="116"/>
      <c r="C281" s="101" t="s">
        <v>43</v>
      </c>
      <c r="D281" s="101">
        <f>SUM(D265:D280)</f>
        <v>6244</v>
      </c>
      <c r="E281" s="101">
        <f aca="true" t="shared" si="99" ref="E281:M281">SUM(E265:E280)</f>
        <v>4388</v>
      </c>
      <c r="F281" s="101">
        <f t="shared" si="99"/>
        <v>5920</v>
      </c>
      <c r="G281" s="101">
        <f t="shared" si="99"/>
        <v>856</v>
      </c>
      <c r="H281" s="101">
        <f t="shared" si="99"/>
        <v>2122</v>
      </c>
      <c r="I281" s="101">
        <f t="shared" si="99"/>
        <v>1759</v>
      </c>
      <c r="J281" s="101">
        <f t="shared" si="99"/>
        <v>373</v>
      </c>
      <c r="K281" s="101">
        <f t="shared" si="99"/>
        <v>192</v>
      </c>
      <c r="L281" s="101">
        <f t="shared" si="99"/>
        <v>618</v>
      </c>
      <c r="M281" s="101">
        <f t="shared" si="99"/>
        <v>0</v>
      </c>
      <c r="N281" s="101">
        <f aca="true" t="shared" si="100" ref="N281:S281">SUM(N265:N280)</f>
        <v>10750</v>
      </c>
      <c r="O281" s="102" t="e">
        <f t="shared" si="100"/>
        <v>#DIV/0!</v>
      </c>
      <c r="P281" s="101">
        <f t="shared" si="100"/>
        <v>17556</v>
      </c>
      <c r="Q281" s="101">
        <v>169.1</v>
      </c>
      <c r="R281" s="101">
        <f t="shared" si="100"/>
        <v>17725.100000000002</v>
      </c>
      <c r="S281" s="103">
        <f t="shared" si="100"/>
        <v>13108.3</v>
      </c>
      <c r="T281" s="132">
        <f t="shared" si="78"/>
        <v>73.95332043260684</v>
      </c>
    </row>
    <row r="282" ht="12.75">
      <c r="R282" s="34"/>
    </row>
    <row r="283" spans="4:18" ht="12.75">
      <c r="D283" s="1">
        <v>6363</v>
      </c>
      <c r="R283" s="34"/>
    </row>
    <row r="284" ht="12.75">
      <c r="R284" s="34"/>
    </row>
    <row r="285" spans="3:20" ht="12.75" hidden="1">
      <c r="C285" s="1" t="s">
        <v>101</v>
      </c>
      <c r="G285" s="1">
        <v>856</v>
      </c>
      <c r="H285" s="1">
        <v>2409</v>
      </c>
      <c r="I285" s="1">
        <v>1759</v>
      </c>
      <c r="J285" s="1">
        <v>518</v>
      </c>
      <c r="K285" s="1">
        <v>194</v>
      </c>
      <c r="L285" s="1">
        <v>627</v>
      </c>
      <c r="O285" s="1">
        <f>SUM(P285:T285)</f>
        <v>9286</v>
      </c>
      <c r="P285" s="1">
        <v>895</v>
      </c>
      <c r="Q285" s="1">
        <v>3201</v>
      </c>
      <c r="R285" s="34">
        <v>1989</v>
      </c>
      <c r="T285" s="121">
        <v>3201</v>
      </c>
    </row>
    <row r="286" spans="7:20" ht="12.75" hidden="1">
      <c r="G286" s="24">
        <f aca="true" t="shared" si="101" ref="G286:L286">SUM(G285-G281)</f>
        <v>0</v>
      </c>
      <c r="H286" s="24">
        <f t="shared" si="101"/>
        <v>287</v>
      </c>
      <c r="I286" s="24">
        <f t="shared" si="101"/>
        <v>0</v>
      </c>
      <c r="J286" s="24">
        <f t="shared" si="101"/>
        <v>145</v>
      </c>
      <c r="K286" s="24">
        <f t="shared" si="101"/>
        <v>2</v>
      </c>
      <c r="L286" s="24">
        <f t="shared" si="101"/>
        <v>9</v>
      </c>
      <c r="P286" s="24">
        <f>SUM(P285-P281)</f>
        <v>-16661</v>
      </c>
      <c r="Q286" s="24">
        <f>SUM(Q285-Q281)</f>
        <v>3031.9</v>
      </c>
      <c r="R286" s="35">
        <f>SUM(R285-R281)</f>
        <v>-15736.100000000002</v>
      </c>
      <c r="S286" s="24"/>
      <c r="T286" s="121">
        <f>SUM(T285-T281)</f>
        <v>3127.0466795673933</v>
      </c>
    </row>
    <row r="287" spans="3:18" ht="12.75" hidden="1">
      <c r="C287" s="1" t="s">
        <v>102</v>
      </c>
      <c r="P287" s="1">
        <v>42.65</v>
      </c>
      <c r="R287" s="34"/>
    </row>
    <row r="288" ht="12.75">
      <c r="R288" s="34"/>
    </row>
    <row r="289" ht="12.75">
      <c r="R289" s="34"/>
    </row>
    <row r="290" ht="12.75">
      <c r="R290" s="34"/>
    </row>
    <row r="291" ht="12.75">
      <c r="R291" s="34"/>
    </row>
    <row r="292" ht="12.75">
      <c r="R292" s="34"/>
    </row>
    <row r="293" ht="12.75">
      <c r="R293" s="34"/>
    </row>
    <row r="294" ht="12.75">
      <c r="R294" s="34"/>
    </row>
    <row r="295" ht="12.75">
      <c r="R295" s="34"/>
    </row>
    <row r="296" ht="12.75">
      <c r="R296" s="34"/>
    </row>
    <row r="297" ht="12.75">
      <c r="R297" s="34"/>
    </row>
    <row r="298" ht="12.75">
      <c r="R298" s="34"/>
    </row>
    <row r="299" ht="12.75">
      <c r="R299" s="34"/>
    </row>
    <row r="300" ht="12.75">
      <c r="R300" s="34"/>
    </row>
    <row r="301" ht="12.75">
      <c r="R301" s="34"/>
    </row>
    <row r="302" ht="12.75">
      <c r="R302" s="34"/>
    </row>
    <row r="303" ht="12.75">
      <c r="R303" s="34"/>
    </row>
    <row r="304" ht="12.75">
      <c r="R304" s="34"/>
    </row>
    <row r="305" ht="12.75">
      <c r="R305" s="34"/>
    </row>
    <row r="306" ht="12.75">
      <c r="R306" s="34"/>
    </row>
    <row r="307" ht="12.75">
      <c r="R307" s="34"/>
    </row>
    <row r="308" ht="12.75">
      <c r="R308" s="34"/>
    </row>
    <row r="309" ht="12.75">
      <c r="R309" s="34"/>
    </row>
    <row r="310" ht="12.75">
      <c r="R310" s="34"/>
    </row>
    <row r="311" ht="12.75">
      <c r="R311" s="34"/>
    </row>
    <row r="312" ht="12.75">
      <c r="R312" s="34"/>
    </row>
    <row r="313" ht="12.75">
      <c r="R313" s="34"/>
    </row>
    <row r="314" ht="12.75">
      <c r="R314" s="34"/>
    </row>
    <row r="315" ht="12.75">
      <c r="R315" s="34"/>
    </row>
    <row r="316" ht="12.75">
      <c r="R316" s="34"/>
    </row>
    <row r="317" ht="12.75">
      <c r="R317" s="34"/>
    </row>
    <row r="318" ht="12.75">
      <c r="R318" s="34"/>
    </row>
    <row r="319" ht="12.75">
      <c r="R319" s="34"/>
    </row>
    <row r="320" ht="12.75">
      <c r="R320" s="34"/>
    </row>
    <row r="321" ht="12.75">
      <c r="R321" s="34"/>
    </row>
    <row r="322" ht="12.75">
      <c r="R322" s="34"/>
    </row>
    <row r="323" ht="12.75">
      <c r="R323" s="34"/>
    </row>
    <row r="324" ht="12.75">
      <c r="R324" s="34"/>
    </row>
    <row r="325" ht="12.75">
      <c r="R325" s="34"/>
    </row>
    <row r="326" ht="12.75">
      <c r="R326" s="34"/>
    </row>
    <row r="327" ht="12.75">
      <c r="R327" s="34"/>
    </row>
    <row r="328" ht="12.75">
      <c r="R328" s="34"/>
    </row>
    <row r="329" ht="12.75">
      <c r="R329" s="34"/>
    </row>
    <row r="330" ht="12.75">
      <c r="R330" s="34"/>
    </row>
    <row r="331" ht="12.75">
      <c r="R331" s="34"/>
    </row>
    <row r="332" ht="12.75">
      <c r="R332" s="34"/>
    </row>
    <row r="333" ht="12.75">
      <c r="R333" s="34"/>
    </row>
    <row r="334" ht="12.75">
      <c r="R334" s="34"/>
    </row>
    <row r="335" ht="12.75">
      <c r="R335" s="34"/>
    </row>
    <row r="336" ht="12.75">
      <c r="R336" s="34"/>
    </row>
    <row r="337" ht="12.75">
      <c r="R337" s="34"/>
    </row>
    <row r="338" ht="12.75">
      <c r="R338" s="34"/>
    </row>
    <row r="339" ht="12.75">
      <c r="R339" s="34"/>
    </row>
    <row r="340" ht="12.75">
      <c r="R340" s="34"/>
    </row>
    <row r="341" ht="12.75">
      <c r="R341" s="34"/>
    </row>
    <row r="342" ht="12.75">
      <c r="R342" s="34"/>
    </row>
    <row r="343" ht="12.75">
      <c r="R343" s="34"/>
    </row>
    <row r="344" ht="12.75">
      <c r="R344" s="34"/>
    </row>
    <row r="345" ht="12.75">
      <c r="R345" s="34"/>
    </row>
    <row r="346" ht="12.75">
      <c r="R346" s="34"/>
    </row>
    <row r="347" ht="12.75">
      <c r="R347" s="34"/>
    </row>
    <row r="348" ht="12.75">
      <c r="R348" s="34"/>
    </row>
    <row r="349" ht="12.75">
      <c r="R349" s="34"/>
    </row>
    <row r="350" ht="12.75">
      <c r="R350" s="34"/>
    </row>
    <row r="351" ht="12.75">
      <c r="R351" s="34"/>
    </row>
    <row r="352" ht="12.75">
      <c r="R352" s="34"/>
    </row>
    <row r="353" ht="12.75">
      <c r="R353" s="34"/>
    </row>
    <row r="354" ht="12.75">
      <c r="R354" s="34"/>
    </row>
    <row r="355" ht="12.75">
      <c r="R355" s="34"/>
    </row>
    <row r="356" ht="12.75">
      <c r="R356" s="34"/>
    </row>
    <row r="357" ht="12.75">
      <c r="R357" s="34"/>
    </row>
    <row r="358" ht="12.75">
      <c r="R358" s="34"/>
    </row>
    <row r="359" ht="12.75">
      <c r="R359" s="34"/>
    </row>
    <row r="360" ht="12.75">
      <c r="R360" s="34"/>
    </row>
    <row r="361" ht="12.75">
      <c r="R361" s="34"/>
    </row>
  </sheetData>
  <sheetProtection/>
  <mergeCells count="26">
    <mergeCell ref="C1:T1"/>
    <mergeCell ref="A263:C263"/>
    <mergeCell ref="A7:C7"/>
    <mergeCell ref="A99:C99"/>
    <mergeCell ref="A115:C115"/>
    <mergeCell ref="A189:C189"/>
    <mergeCell ref="A202:C202"/>
    <mergeCell ref="A236:C236"/>
    <mergeCell ref="A203:R203"/>
    <mergeCell ref="A253:C253"/>
    <mergeCell ref="A260:C260"/>
    <mergeCell ref="A252:C252"/>
    <mergeCell ref="A235:C235"/>
    <mergeCell ref="A230:C230"/>
    <mergeCell ref="A4:T4"/>
    <mergeCell ref="A122:B122"/>
    <mergeCell ref="A128:C128"/>
    <mergeCell ref="A116:C116"/>
    <mergeCell ref="A229:C229"/>
    <mergeCell ref="A194:C194"/>
    <mergeCell ref="A142:C142"/>
    <mergeCell ref="A127:C127"/>
    <mergeCell ref="A224:C224"/>
    <mergeCell ref="A228:C228"/>
    <mergeCell ref="A190:C190"/>
    <mergeCell ref="A195:C195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57" r:id="rId1"/>
  <rowBreaks count="1" manualBreakCount="1">
    <brk id="11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2014-11-24T04:35:32Z</cp:lastPrinted>
  <dcterms:created xsi:type="dcterms:W3CDTF">2007-10-26T05:01:23Z</dcterms:created>
  <dcterms:modified xsi:type="dcterms:W3CDTF">2014-11-24T04:35:36Z</dcterms:modified>
  <cp:category/>
  <cp:version/>
  <cp:contentType/>
  <cp:contentStatus/>
</cp:coreProperties>
</file>