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2015" sheetId="1" r:id="rId1"/>
    <sheet name="2016" sheetId="2" r:id="rId2"/>
    <sheet name="2017" sheetId="3" r:id="rId3"/>
  </sheets>
  <definedNames>
    <definedName name="_xlnm.Print_Titles" localSheetId="0">'2015'!$13:$13</definedName>
    <definedName name="_xlnm.Print_Titles" localSheetId="1">'2016'!$9:$9</definedName>
    <definedName name="_xlnm.Print_Titles" localSheetId="2">'2017'!$9:$9</definedName>
    <definedName name="_xlnm.Print_Area" localSheetId="0">'2015'!$A$1:$O$321</definedName>
    <definedName name="_xlnm.Print_Area" localSheetId="1">'2016'!$A$1:$O$311</definedName>
    <definedName name="_xlnm.Print_Area" localSheetId="2">'2017'!$A$1:$O$310</definedName>
  </definedNames>
  <calcPr fullCalcOnLoad="1"/>
</workbook>
</file>

<file path=xl/sharedStrings.xml><?xml version="1.0" encoding="utf-8"?>
<sst xmlns="http://schemas.openxmlformats.org/spreadsheetml/2006/main" count="1561" uniqueCount="172">
  <si>
    <t>01.00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</si>
  <si>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</si>
  <si>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</si>
  <si>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</si>
  <si>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</si>
  <si>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</si>
  <si>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</si>
  <si>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</si>
  <si>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</si>
  <si>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</si>
  <si>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</si>
  <si>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обслуживание внутреннего долга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</si>
  <si>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</si>
  <si>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</si>
  <si>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</si>
  <si>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</si>
  <si>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01.02</t>
  </si>
  <si>
    <t>итог:</t>
  </si>
  <si>
    <t>01.03</t>
  </si>
  <si>
    <t>01.04</t>
  </si>
  <si>
    <t>РАЗДЕЛ 01.00 ОБЩЕГОСУДАРСТВЕННЫЕ ВОПРОСЫ</t>
  </si>
  <si>
    <t>РАЗДЕЛ 02.00 НАЦИОНАЛЬНАЯ ОБОРОНА</t>
  </si>
  <si>
    <t>02.03</t>
  </si>
  <si>
    <t>01.11</t>
  </si>
  <si>
    <t>обслуживание гос. и муниципального долга</t>
  </si>
  <si>
    <t>резервные фонды</t>
  </si>
  <si>
    <t>др. общегосударственные расходы</t>
  </si>
  <si>
    <t>итого по разделу 01</t>
  </si>
  <si>
    <t>итого по разделу 02</t>
  </si>
  <si>
    <t>оплата труда и нач-я на выплаты по оплате труда</t>
  </si>
  <si>
    <t>РАЗДЕЛ 05.00 ЖИЛИЩНО-КОММУНАЛЬНОЕ ХОЗЯЙСТВО</t>
  </si>
  <si>
    <t>итого по разделу 05</t>
  </si>
  <si>
    <t>05.03</t>
  </si>
  <si>
    <t>итого по разделу 11</t>
  </si>
  <si>
    <t xml:space="preserve">пособия по социальной помощи населению                  </t>
  </si>
  <si>
    <t>РАЗДЕЛ 07.00 ОБРАЗОВАНИЕ</t>
  </si>
  <si>
    <t>290</t>
  </si>
  <si>
    <t>07.07</t>
  </si>
  <si>
    <t>итого по разделу 07</t>
  </si>
  <si>
    <t>ИТОГО:</t>
  </si>
  <si>
    <t>перечисления другим бюджетам бюджетной системы РФ</t>
  </si>
  <si>
    <t>проверка</t>
  </si>
  <si>
    <t>социальные пенсии, пособия,выплачиваемые орг-ми сектора гос.упр-ния</t>
  </si>
  <si>
    <t xml:space="preserve">РАЗДЕЛ 10 СОЦИАЛЬНАЯ ПОЛИТИКА </t>
  </si>
  <si>
    <t>10.03</t>
  </si>
  <si>
    <t>226</t>
  </si>
  <si>
    <t>итого по разделу 10</t>
  </si>
  <si>
    <t>310</t>
  </si>
  <si>
    <t>225</t>
  </si>
  <si>
    <t>05.02</t>
  </si>
  <si>
    <t>242</t>
  </si>
  <si>
    <t>прочие мероприятия</t>
  </si>
  <si>
    <t>340</t>
  </si>
  <si>
    <t>подготовка к зиме</t>
  </si>
  <si>
    <t>уличное освещение</t>
  </si>
  <si>
    <t>содержание дорог</t>
  </si>
  <si>
    <t>содержание мест захоронения</t>
  </si>
  <si>
    <t>Безвозмездные перечисления организациям, за исключением гос. и муниципальных организаций</t>
  </si>
  <si>
    <t xml:space="preserve">наименование </t>
  </si>
  <si>
    <t xml:space="preserve">РАЗДЕЛ 04.00 НАЦИОНАЛЬНАЯ ЭКОНОМИКА </t>
  </si>
  <si>
    <t>04.12</t>
  </si>
  <si>
    <t>итого по разделу 04</t>
  </si>
  <si>
    <t>итого по разделу 03</t>
  </si>
  <si>
    <t>03.14</t>
  </si>
  <si>
    <t>РАЗДЕЛ 03.00  НАЦИОНАЛЬНАЯ БЕЗОПАСНОСТЬ И ПРАВООХРАНИТЕЛЬНАЯ ДЕЯТЕЛЬНОСТЬ</t>
  </si>
  <si>
    <t>01.06</t>
  </si>
  <si>
    <t>03.09</t>
  </si>
  <si>
    <t>04.08</t>
  </si>
  <si>
    <t>241</t>
  </si>
  <si>
    <t>транспорт</t>
  </si>
  <si>
    <t>другие вопросы в области национальной экономики</t>
  </si>
  <si>
    <t>др. вопросы в обл. нац. без-сти и правоохр-ой деят-сти</t>
  </si>
  <si>
    <t>защита насел-я и территории от последствий чрезвыч. сит. природ. и техноген. хар-ра, гражданская оборона</t>
  </si>
  <si>
    <t>РАЗДЕЛ 08.00 КУЛЬТУРА, КИНЕМАТОГРАФИЯ, СРЕДСТВА МАССОВОЙ ИНФОРМАЦИИ</t>
  </si>
  <si>
    <t>08.01</t>
  </si>
  <si>
    <t>итого по разделу 08</t>
  </si>
  <si>
    <t>Безвозмездные перечисления государственным и МО</t>
  </si>
  <si>
    <t xml:space="preserve">РАЗДЕЛ 06.00 ОХРАНА ОКРУЖАЮЩЕЙ СРЕДЫ </t>
  </si>
  <si>
    <t>06.02</t>
  </si>
  <si>
    <t>итого по разделу 06</t>
  </si>
  <si>
    <t>01.07</t>
  </si>
  <si>
    <t>Обеспечение проведения выборов и референдумов</t>
  </si>
  <si>
    <t>212</t>
  </si>
  <si>
    <t>222</t>
  </si>
  <si>
    <t xml:space="preserve">Сбор, удал-е отходов, очистка сточн. вод </t>
  </si>
  <si>
    <t xml:space="preserve">Сбор, удаление отходов, очистка сточн. вод </t>
  </si>
  <si>
    <t>05.01</t>
  </si>
  <si>
    <t>Жилищное хозяйство</t>
  </si>
  <si>
    <t xml:space="preserve">компенсация выпададающих доходов </t>
  </si>
  <si>
    <t>обследование жилых домов</t>
  </si>
  <si>
    <t>Коммунальное хозяйство</t>
  </si>
  <si>
    <t>безаварийное водоснабжение</t>
  </si>
  <si>
    <t>Благоустройство</t>
  </si>
  <si>
    <t>озеленение</t>
  </si>
  <si>
    <t>снос ветхого и аврийного жилья</t>
  </si>
  <si>
    <t>собственные</t>
  </si>
  <si>
    <t>тыс.руб.</t>
  </si>
  <si>
    <t>01.13</t>
  </si>
  <si>
    <t>211</t>
  </si>
  <si>
    <t>РАЗДЕЛ 11.00  ФИЗИЧЕСКАЯ КУЛЬТУРА И СПОРТ</t>
  </si>
  <si>
    <t>11.05</t>
  </si>
  <si>
    <t>Прочие услуги</t>
  </si>
  <si>
    <t>Прочие расходы</t>
  </si>
  <si>
    <t>итого по разделу 14</t>
  </si>
  <si>
    <t>РАЗДЕЛ 03.00 НАЦИОНАЛЬНАЯ БЕЗОПАСНОСТЬ И ПРАВООХРАНИТЕЛЬНАЯ ДЕЯТЕЛЬНОСТЬ</t>
  </si>
  <si>
    <r>
      <t>Программа комплексного развития систем коммунальной инфраструктуры на период до 2015г.</t>
    </r>
    <r>
      <rPr>
        <sz val="12"/>
        <rFont val="Times New Roman"/>
        <family val="1"/>
      </rPr>
      <t>(реконструкция сети тепловодос.)</t>
    </r>
  </si>
  <si>
    <t>компенсация выпадающих доходов ОБ</t>
  </si>
  <si>
    <t>компенсация выпадающих доходов МБ</t>
  </si>
  <si>
    <t>капитальный ремонт гос.жилфонда ОБ</t>
  </si>
  <si>
    <t>04.01</t>
  </si>
  <si>
    <t>Перечисление другим бюджетам бюджетной системы РФ</t>
  </si>
  <si>
    <r>
      <t>Мероприятия в области коммунального хозяйства</t>
    </r>
    <r>
      <rPr>
        <sz val="12"/>
        <rFont val="Times New Roman"/>
        <family val="1"/>
      </rPr>
      <t>(капитальный ремонт кровли на водонапорной башне)</t>
    </r>
  </si>
  <si>
    <t>Строительство водозабора в п. Игирма</t>
  </si>
  <si>
    <t>прочие работы, услуги( летнее оздоровлений детей)</t>
  </si>
  <si>
    <t>04.09</t>
  </si>
  <si>
    <r>
      <t>ДЦП</t>
    </r>
    <r>
      <rPr>
        <sz val="12"/>
        <rFont val="Times New Roman"/>
        <family val="1"/>
      </rPr>
      <t xml:space="preserve"> "Разитие автомобильных дорог общего пользования местного значения, ремонт дворовых территорий многоквартирных домов и проездов к ним на территрии МО на период 2012- 2015 года"               </t>
    </r>
    <r>
      <rPr>
        <b/>
        <sz val="12"/>
        <rFont val="Times New Roman"/>
        <family val="1"/>
      </rPr>
      <t>МБ-2013-58,72 ; 2014-101,78  ; 2015-117,88</t>
    </r>
  </si>
  <si>
    <r>
      <t xml:space="preserve">ДЦП"Чистая вода" </t>
    </r>
    <r>
      <rPr>
        <sz val="12"/>
        <rFont val="Times New Roman"/>
        <family val="1"/>
      </rPr>
      <t>в Березняковском СП на 2011-2017 гг."(Проектирование и строительство очистных сооружений)       С кредит.задолжен.2012г.</t>
    </r>
    <r>
      <rPr>
        <b/>
        <sz val="12"/>
        <rFont val="Times New Roman"/>
        <family val="1"/>
      </rPr>
      <t xml:space="preserve"> МБ-912,0</t>
    </r>
  </si>
  <si>
    <t>0</t>
  </si>
  <si>
    <t>ВУС</t>
  </si>
  <si>
    <r>
      <t>ДЦП</t>
    </r>
    <r>
      <rPr>
        <sz val="12"/>
        <rFont val="Times New Roman"/>
        <family val="1"/>
      </rPr>
      <t xml:space="preserve"> "Разитие автомобильных дорог общего пользования местного значения, ремонт дворовых территорий многоквартирных домов и проездов к ним на территрии МО на период 2012- 2015 года"              </t>
    </r>
  </si>
  <si>
    <r>
      <t>ДЦП</t>
    </r>
    <r>
      <rPr>
        <sz val="12"/>
        <rFont val="Times New Roman"/>
        <family val="1"/>
      </rPr>
      <t>"Программа комплексного развития систем коммунальной инфраструктуры на территории Березняковского СП на период до 2015г."</t>
    </r>
  </si>
  <si>
    <t>РАСЧЁТ ПО ФУНКЦИОНАЛЬНОЙ СТРУКТУРЕ РАСХОДОВ
БЮДЖЕТА БЕРЕЗНЯКОВСКОГО СЕЛЬСКОГО ПОСЕЛЕНИЯ НА 2015 ГОД</t>
  </si>
  <si>
    <t>Потребность
на 2015 год</t>
  </si>
  <si>
    <r>
      <t>Мероприятия в области коммунального хозяйства</t>
    </r>
    <r>
      <rPr>
        <sz val="12"/>
        <rFont val="Times New Roman"/>
        <family val="1"/>
      </rPr>
      <t>(капитальный ремонт теплотрассы</t>
    </r>
  </si>
  <si>
    <r>
      <t>ДЦП</t>
    </r>
    <r>
      <rPr>
        <sz val="12"/>
        <rFont val="Times New Roman"/>
        <family val="1"/>
      </rPr>
      <t xml:space="preserve"> "Разитие автомобильных дорог общего пользования местного значения, ремонт дворовых территорий многоквартирных домов и проездов к ним на территрии МО на период 2012- 2015 года"  -дворовые тер.        </t>
    </r>
  </si>
  <si>
    <r>
      <t>ДЦП</t>
    </r>
    <r>
      <rPr>
        <sz val="12"/>
        <rFont val="Times New Roman"/>
        <family val="1"/>
      </rPr>
      <t>"Программа комплексного развития систем коммунальной инфраструктуры на территории Березняковского СП на период до 2015г."(Кап.рем. теплотрассы по ул. Романовская)</t>
    </r>
  </si>
  <si>
    <t>Мероприятия в области коммунального хозяйства</t>
  </si>
  <si>
    <r>
      <t>ДЦП</t>
    </r>
    <r>
      <rPr>
        <sz val="12"/>
        <rFont val="Times New Roman"/>
        <family val="1"/>
      </rPr>
      <t>"Программа комплексного развития систем коммунальной инфраструктуры на территории Березняковского СП на период до 2015г."-реконструкция  котлов на эл/котельной</t>
    </r>
  </si>
  <si>
    <r>
      <t>ДЦП</t>
    </r>
    <r>
      <rPr>
        <sz val="12"/>
        <rFont val="Times New Roman"/>
        <family val="1"/>
      </rPr>
      <t>"Программа комплексного развития систем коммунальной инфраструктуры на территории Березняковского СП на период до 2015г."реконструкция  котлов на эл/котельной</t>
    </r>
  </si>
  <si>
    <r>
      <t xml:space="preserve">ДЦП"Чистая вода" </t>
    </r>
    <r>
      <rPr>
        <sz val="12"/>
        <rFont val="Times New Roman"/>
        <family val="1"/>
      </rPr>
      <t xml:space="preserve">в Березняковском СП на 2011-2017 гг."(Проектирование и строительство очистных сооружений)     </t>
    </r>
  </si>
  <si>
    <r>
      <t>ДЦП</t>
    </r>
    <r>
      <rPr>
        <sz val="12"/>
        <rFont val="Times New Roman"/>
        <family val="1"/>
      </rPr>
      <t>"Программа энергосбережения и повышения энергетической эффективности на територии  МО Березняковского СП на 2011-2015 годы"(</t>
    </r>
    <r>
      <rPr>
        <b/>
        <sz val="12"/>
        <rFont val="Times New Roman"/>
        <family val="1"/>
      </rPr>
      <t>Установка счетчиков холодной воды ОБ-60,0; МБ-6,666</t>
    </r>
    <r>
      <rPr>
        <sz val="12"/>
        <rFont val="Times New Roman"/>
        <family val="1"/>
      </rPr>
      <t>)</t>
    </r>
  </si>
  <si>
    <t>"Территориальное планирование в Нижнеилимском муниципальном районе"(Проведение процедур внесения границ населенных пунктов)</t>
  </si>
  <si>
    <r>
      <t>ДЦП</t>
    </r>
    <r>
      <rPr>
        <sz val="12"/>
        <rFont val="Times New Roman"/>
        <family val="1"/>
      </rPr>
      <t xml:space="preserve">"Программа комплексного развития систем коммунальной инфраструктуры на территории Березняковского СП на период до 2015г."(Реконструкция канализ сетей от ул Мира до ул Янгеля 31-350,0; кап.рем водовода - 400,0; кап. рем. Бака накопителя на водонапорной башне - 600,0) </t>
    </r>
  </si>
  <si>
    <r>
      <t>ДЦП</t>
    </r>
    <r>
      <rPr>
        <sz val="12"/>
        <rFont val="Times New Roman"/>
        <family val="1"/>
      </rPr>
      <t xml:space="preserve">"Программа комплексного развития систем коммунальной инфраструктуры на территории Березняковского СП на период до 2015г."(разработка схем водоснабжения, водоотведения) </t>
    </r>
  </si>
  <si>
    <t>Дорожные фонды</t>
  </si>
  <si>
    <t>Сумма
на 2016 год</t>
  </si>
  <si>
    <t>Дорожный фонд</t>
  </si>
  <si>
    <t>РАСЧЁТ ПО ФУНКЦИОНАЛЬНОЙ СТРУКТУРЕ РАСХОДОВ
БЮДЖЕТА БЕРЕЗНЯКОВСКОГО СЕЛЬСКОГО ПОСЕЛЕНИЯ НА 2016 ГОД</t>
  </si>
  <si>
    <t>тарифы</t>
  </si>
  <si>
    <t>акцизы</t>
  </si>
  <si>
    <t>субвенция</t>
  </si>
  <si>
    <t>РАСЧЁТ ПО ФУНКЦИОНАЛЬНОЙ СТРУКТУРЕ РАСХОДОВ
БЮДЖЕТА БЕРЕЗНЯКОВСКОГО СЕЛЬСКОГО ПОСЕЛЕНИЯ НА 2017 ГОД</t>
  </si>
  <si>
    <t>Потребность
на 2016 год</t>
  </si>
  <si>
    <t>Сумма
на 2017 год</t>
  </si>
  <si>
    <t>Сумма
на 2015 год</t>
  </si>
  <si>
    <t>Ожидаемое исполнение 2015 года</t>
  </si>
  <si>
    <t>Потребность
на 2017 год</t>
  </si>
  <si>
    <t>Субсидия на з/плату главы, мун.служ, осн.перс. культуры</t>
  </si>
  <si>
    <t>РФФП</t>
  </si>
  <si>
    <t>дотация с ОБ</t>
  </si>
  <si>
    <t>субсидия на развитие домов культуры</t>
  </si>
  <si>
    <t>01.04.</t>
  </si>
  <si>
    <t>начисления на выплаты по оплате труда (основоной персонал)</t>
  </si>
  <si>
    <t>08.01.</t>
  </si>
  <si>
    <t>заработная плата (основной персонал)</t>
  </si>
  <si>
    <t>заработная плата (прочие)</t>
  </si>
  <si>
    <t>начисления на выплаты по оплате труда (прочие)</t>
  </si>
  <si>
    <t>Проект</t>
  </si>
  <si>
    <t>начисления на выплаты по оплате труда (основной персонал)</t>
  </si>
  <si>
    <r>
      <t>ДЦП</t>
    </r>
    <r>
      <rPr>
        <sz val="12"/>
        <rFont val="Times New Roman"/>
        <family val="1"/>
      </rPr>
      <t xml:space="preserve"> "Разитие автомобильных дорог общего пользования местного значения, ремонт дворовых территорий многоквартирных домов и проездов к ним на территрии МО на период 2012- 2015 года"     </t>
    </r>
  </si>
  <si>
    <t>04.09.</t>
  </si>
  <si>
    <r>
      <t xml:space="preserve">ДЦП"Чистая вода" </t>
    </r>
    <r>
      <rPr>
        <sz val="12"/>
        <rFont val="Times New Roman"/>
        <family val="1"/>
      </rPr>
      <t xml:space="preserve">в Березняковском СП на 2011-2017 гг."(Проектирование и строительство очистных сооружений)       </t>
    </r>
  </si>
  <si>
    <r>
      <t>ДЦП</t>
    </r>
    <r>
      <rPr>
        <sz val="12"/>
        <rFont val="Times New Roman"/>
        <family val="1"/>
      </rPr>
      <t xml:space="preserve">"Программа энергосбережения и повышения энергетической эффективности на територии  МО Березняковского СП на 2011-2015 годы" </t>
    </r>
  </si>
  <si>
    <r>
      <t>ДЦП</t>
    </r>
    <r>
      <rPr>
        <sz val="12"/>
        <rFont val="Times New Roman"/>
        <family val="1"/>
      </rPr>
      <t>"Программа комплексного развития систем коммунальной инфраструктуры на территории Березняковского СП на период до 2015г."(Приобретение материалов)</t>
    </r>
  </si>
  <si>
    <r>
      <t>ДЦП</t>
    </r>
    <r>
      <rPr>
        <sz val="12"/>
        <rFont val="Times New Roman"/>
        <family val="1"/>
      </rPr>
      <t>"Программа комплексного развития систем коммунальной инфраструктуры на территории Березняковского СП на период до 2015г."(Приобретение осн.средств)</t>
    </r>
  </si>
  <si>
    <t>13.01</t>
  </si>
  <si>
    <t>РАЗДЕЛ 13.00 ОБСЛУЖИВАНИЕ ГОСУДАРСТВЕННОГО И МУНИЦИПАЛЬНОГО ДОЛГА</t>
  </si>
  <si>
    <t xml:space="preserve">РАЗДЕЛ 13.00 ОБСЛУЖИВАНИЕ ГОСУДАРСТВЕННОГО И МУНИЦИПАЛЬНОГО ДОЛГА </t>
  </si>
  <si>
    <t>итого по разделу 13</t>
  </si>
  <si>
    <t>Справочная к решению Думы
Березняковского сельского поселения
"Об утверждении бюджета Березняковского
 сельского поселения на 2016 год"
от "  30   " декабря 2014 года № 106</t>
  </si>
  <si>
    <r>
      <t>Справочная к решению Думы
Березняковского сельского поселения
"Об утверждении бюджета Березняковского
 сельского поселения на 2016 год"
от " 30    " декабря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2014 года № 106</t>
    </r>
  </si>
  <si>
    <r>
      <t>Справочная к решению Думы
Березняковского сельского поселения
"Об утверждении бюджета Березняковского
 сельского поселения на 2017 год"
от "   30  " декабря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2014 года № 106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</si>
</sst>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%"/>
    <numFmt numFmtId="170" formatCode="0.0"/>
    <numFmt numFmtId="171" formatCode="#,##0.000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0"/>
      <name val="Arial"/>
      <family val="0"/>
    </font>
    <font>
      <sz val="12"/>
      <name val="Arial Cyr"/>
      <family val="0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/>
    </xf>
    <xf numFmtId="0" fontId="3" fillId="34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4" fillId="35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164" fontId="3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 wrapText="1"/>
    </xf>
    <xf numFmtId="164" fontId="3" fillId="33" borderId="10" xfId="0" applyNumberFormat="1" applyFont="1" applyFill="1" applyBorder="1" applyAlignment="1">
      <alignment vertical="center"/>
    </xf>
    <xf numFmtId="164" fontId="4" fillId="34" borderId="10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vertical="center"/>
    </xf>
    <xf numFmtId="164" fontId="4" fillId="35" borderId="10" xfId="0" applyNumberFormat="1" applyFont="1" applyFill="1" applyBorder="1" applyAlignment="1">
      <alignment vertical="center"/>
    </xf>
    <xf numFmtId="164" fontId="3" fillId="35" borderId="10" xfId="0" applyNumberFormat="1" applyFont="1" applyFill="1" applyBorder="1" applyAlignment="1">
      <alignment vertical="center"/>
    </xf>
    <xf numFmtId="164" fontId="4" fillId="33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164" fontId="3" fillId="34" borderId="10" xfId="0" applyNumberFormat="1" applyFont="1" applyFill="1" applyBorder="1" applyAlignment="1">
      <alignment vertical="center"/>
    </xf>
    <xf numFmtId="49" fontId="3" fillId="33" borderId="11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164" fontId="3" fillId="36" borderId="10" xfId="0" applyNumberFormat="1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vertical="center"/>
    </xf>
    <xf numFmtId="164" fontId="3" fillId="34" borderId="14" xfId="0" applyNumberFormat="1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169" fontId="4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vertical="center"/>
    </xf>
    <xf numFmtId="9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1" fillId="0" borderId="15" xfId="0" applyFont="1" applyBorder="1" applyAlignment="1">
      <alignment horizontal="center" vertical="center" wrapText="1"/>
    </xf>
    <xf numFmtId="0" fontId="3" fillId="34" borderId="16" xfId="0" applyFont="1" applyFill="1" applyBorder="1" applyAlignment="1">
      <alignment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vertical="center" wrapText="1"/>
    </xf>
    <xf numFmtId="164" fontId="3" fillId="34" borderId="12" xfId="0" applyNumberFormat="1" applyFont="1" applyFill="1" applyBorder="1" applyAlignment="1">
      <alignment vertical="center" wrapText="1"/>
    </xf>
    <xf numFmtId="164" fontId="3" fillId="34" borderId="12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164" fontId="3" fillId="34" borderId="10" xfId="0" applyNumberFormat="1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right" vertical="center"/>
    </xf>
    <xf numFmtId="164" fontId="4" fillId="0" borderId="10" xfId="0" applyNumberFormat="1" applyFont="1" applyBorder="1" applyAlignment="1">
      <alignment horizontal="right" vertical="center" wrapText="1"/>
    </xf>
    <xf numFmtId="10" fontId="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35" borderId="0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164" fontId="3" fillId="33" borderId="10" xfId="0" applyNumberFormat="1" applyFont="1" applyFill="1" applyBorder="1" applyAlignment="1">
      <alignment horizontal="left" vertical="center"/>
    </xf>
    <xf numFmtId="164" fontId="3" fillId="0" borderId="0" xfId="0" applyNumberFormat="1" applyFont="1" applyAlignment="1">
      <alignment horizontal="right" vertical="center"/>
    </xf>
    <xf numFmtId="164" fontId="3" fillId="35" borderId="0" xfId="0" applyNumberFormat="1" applyFont="1" applyFill="1" applyAlignment="1">
      <alignment vertical="center"/>
    </xf>
    <xf numFmtId="164" fontId="4" fillId="0" borderId="0" xfId="0" applyNumberFormat="1" applyFont="1" applyAlignment="1">
      <alignment horizontal="right" vertical="center"/>
    </xf>
    <xf numFmtId="164" fontId="4" fillId="0" borderId="0" xfId="0" applyNumberFormat="1" applyFont="1" applyBorder="1" applyAlignment="1">
      <alignment vertical="center"/>
    </xf>
    <xf numFmtId="0" fontId="3" fillId="34" borderId="10" xfId="0" applyFont="1" applyFill="1" applyBorder="1" applyAlignment="1">
      <alignment vertical="center" wrapText="1"/>
    </xf>
    <xf numFmtId="164" fontId="6" fillId="0" borderId="0" xfId="0" applyNumberFormat="1" applyFont="1" applyAlignment="1">
      <alignment vertical="center" wrapText="1"/>
    </xf>
    <xf numFmtId="164" fontId="6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right" vertical="center"/>
    </xf>
    <xf numFmtId="164" fontId="6" fillId="0" borderId="15" xfId="0" applyNumberFormat="1" applyFont="1" applyBorder="1" applyAlignment="1">
      <alignment horizontal="center" vertical="center" wrapText="1"/>
    </xf>
    <xf numFmtId="164" fontId="3" fillId="34" borderId="17" xfId="0" applyNumberFormat="1" applyFont="1" applyFill="1" applyBorder="1" applyAlignment="1">
      <alignment vertical="center"/>
    </xf>
    <xf numFmtId="0" fontId="6" fillId="37" borderId="0" xfId="0" applyFont="1" applyFill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2" fontId="4" fillId="35" borderId="0" xfId="0" applyNumberFormat="1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9" fontId="4" fillId="0" borderId="0" xfId="0" applyNumberFormat="1" applyFont="1" applyBorder="1" applyAlignment="1">
      <alignment horizontal="center" vertical="center"/>
    </xf>
    <xf numFmtId="2" fontId="4" fillId="35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4" fillId="0" borderId="0" xfId="52" applyFont="1" applyAlignment="1">
      <alignment horizontal="center" vertical="center" wrapText="1"/>
      <protection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34" borderId="21" xfId="0" applyFont="1" applyFill="1" applyBorder="1" applyAlignment="1">
      <alignment vertical="center"/>
    </xf>
    <xf numFmtId="0" fontId="3" fillId="34" borderId="22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11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3" fillId="34" borderId="21" xfId="0" applyFont="1" applyFill="1" applyBorder="1" applyAlignment="1">
      <alignment vertical="center" wrapText="1"/>
    </xf>
    <xf numFmtId="0" fontId="3" fillId="34" borderId="22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3" fillId="33" borderId="21" xfId="0" applyNumberFormat="1" applyFont="1" applyFill="1" applyBorder="1" applyAlignment="1">
      <alignment horizontal="left" vertical="center"/>
    </xf>
    <xf numFmtId="49" fontId="3" fillId="33" borderId="22" xfId="0" applyNumberFormat="1" applyFont="1" applyFill="1" applyBorder="1" applyAlignment="1">
      <alignment horizontal="left" vertical="center"/>
    </xf>
    <xf numFmtId="49" fontId="3" fillId="33" borderId="12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52" applyFont="1" applyAlignment="1">
      <alignment horizontal="right" vertical="center" wrapText="1"/>
      <protection/>
    </xf>
    <xf numFmtId="0" fontId="9" fillId="0" borderId="0" xfId="0" applyFont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5"/>
  <sheetViews>
    <sheetView zoomScale="75" zoomScaleNormal="75" zoomScaleSheetLayoutView="75" zoomScalePageLayoutView="0" workbookViewId="0" topLeftCell="A3">
      <pane ySplit="11" topLeftCell="A302" activePane="bottomLeft" state="frozen"/>
      <selection pane="topLeft" activeCell="A3" sqref="A3"/>
      <selection pane="bottomLeft" activeCell="C315" sqref="C315"/>
    </sheetView>
  </sheetViews>
  <sheetFormatPr defaultColWidth="9.00390625" defaultRowHeight="12.75"/>
  <cols>
    <col min="1" max="1" width="8.00390625" style="6" customWidth="1"/>
    <col min="2" max="2" width="7.00390625" style="49" customWidth="1"/>
    <col min="3" max="3" width="67.375" style="6" customWidth="1"/>
    <col min="4" max="4" width="14.375" style="6" hidden="1" customWidth="1"/>
    <col min="5" max="5" width="13.875" style="68" customWidth="1"/>
    <col min="6" max="6" width="14.875" style="6" customWidth="1"/>
    <col min="7" max="7" width="12.75390625" style="6" customWidth="1"/>
    <col min="8" max="8" width="14.875" style="6" customWidth="1"/>
    <col min="9" max="9" width="12.375" style="6" customWidth="1"/>
    <col min="10" max="10" width="17.875" style="6" customWidth="1"/>
    <col min="11" max="11" width="11.00390625" style="6" customWidth="1"/>
    <col min="12" max="12" width="12.00390625" style="6" customWidth="1"/>
    <col min="13" max="13" width="11.375" style="6" customWidth="1"/>
    <col min="14" max="14" width="11.625" style="6" customWidth="1"/>
    <col min="15" max="15" width="9.75390625" style="6" customWidth="1"/>
    <col min="16" max="16384" width="9.125" style="6" customWidth="1"/>
  </cols>
  <sheetData>
    <row r="1" spans="13:15" ht="18" customHeight="1" hidden="1">
      <c r="M1" s="38"/>
      <c r="N1" s="38"/>
      <c r="O1" s="38"/>
    </row>
    <row r="2" spans="2:15" s="50" customFormat="1" ht="76.5" customHeight="1" hidden="1">
      <c r="B2" s="51"/>
      <c r="C2" s="35"/>
      <c r="D2" s="35"/>
      <c r="E2" s="104"/>
      <c r="F2" s="35"/>
      <c r="G2" s="35"/>
      <c r="H2" s="35"/>
      <c r="I2" s="35"/>
      <c r="J2" s="123"/>
      <c r="K2" s="124"/>
      <c r="L2" s="124"/>
      <c r="M2" s="124"/>
      <c r="N2" s="124"/>
      <c r="O2" s="124"/>
    </row>
    <row r="3" spans="2:15" s="50" customFormat="1" ht="3" customHeight="1">
      <c r="B3" s="51"/>
      <c r="E3" s="105"/>
      <c r="J3" s="124"/>
      <c r="K3" s="124"/>
      <c r="L3" s="124"/>
      <c r="M3" s="124"/>
      <c r="N3" s="124"/>
      <c r="O3" s="124"/>
    </row>
    <row r="4" spans="2:15" s="50" customFormat="1" ht="4.5" customHeight="1">
      <c r="B4" s="51"/>
      <c r="E4" s="105"/>
      <c r="J4" s="110"/>
      <c r="K4" s="110"/>
      <c r="L4" s="110"/>
      <c r="M4" s="110"/>
      <c r="N4" s="122"/>
      <c r="O4" s="122"/>
    </row>
    <row r="5" spans="2:15" s="50" customFormat="1" ht="6" customHeight="1">
      <c r="B5" s="51"/>
      <c r="E5" s="105"/>
      <c r="J5" s="110"/>
      <c r="K5" s="110"/>
      <c r="L5" s="120" t="s">
        <v>169</v>
      </c>
      <c r="M5" s="121"/>
      <c r="N5" s="121"/>
      <c r="O5" s="121"/>
    </row>
    <row r="6" spans="2:15" s="50" customFormat="1" ht="15" customHeight="1">
      <c r="B6" s="51"/>
      <c r="E6" s="105"/>
      <c r="J6" s="110"/>
      <c r="K6" s="110"/>
      <c r="L6" s="121"/>
      <c r="M6" s="121"/>
      <c r="N6" s="121"/>
      <c r="O6" s="121"/>
    </row>
    <row r="7" spans="2:15" s="50" customFormat="1" ht="66" customHeight="1">
      <c r="B7" s="51"/>
      <c r="E7" s="105"/>
      <c r="L7" s="121"/>
      <c r="M7" s="121"/>
      <c r="N7" s="121"/>
      <c r="O7" s="121"/>
    </row>
    <row r="8" spans="2:15" s="50" customFormat="1" ht="14.25" customHeight="1">
      <c r="B8" s="51"/>
      <c r="E8" s="105"/>
      <c r="L8" s="111"/>
      <c r="M8" s="111"/>
      <c r="N8" s="111"/>
      <c r="O8" s="111"/>
    </row>
    <row r="9" spans="1:15" s="50" customFormat="1" ht="38.25" customHeight="1">
      <c r="A9" s="125" t="s">
        <v>121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</row>
    <row r="10" spans="2:15" s="50" customFormat="1" ht="16.5" thickBot="1">
      <c r="B10" s="51"/>
      <c r="E10" s="105"/>
      <c r="G10" s="109">
        <f>1267+63.4-54-295</f>
        <v>981.4000000000001</v>
      </c>
      <c r="I10" s="109">
        <v>3399.1</v>
      </c>
      <c r="J10" s="109">
        <v>4281.9</v>
      </c>
      <c r="K10" s="109">
        <v>2488</v>
      </c>
      <c r="O10" s="50" t="s">
        <v>96</v>
      </c>
    </row>
    <row r="11" spans="2:15" s="50" customFormat="1" ht="17.25" hidden="1" thickBot="1">
      <c r="B11" s="51"/>
      <c r="E11" s="106"/>
      <c r="F11" s="34"/>
      <c r="G11" s="34">
        <v>1316</v>
      </c>
      <c r="H11" s="34"/>
      <c r="I11" s="34">
        <v>2115</v>
      </c>
      <c r="J11" s="34">
        <v>1550</v>
      </c>
      <c r="K11" s="34"/>
      <c r="L11" s="34"/>
      <c r="M11" s="34"/>
      <c r="N11" s="34"/>
      <c r="O11" s="34"/>
    </row>
    <row r="12" spans="1:5" ht="15" customHeight="1" hidden="1" thickBot="1">
      <c r="A12" s="128"/>
      <c r="B12" s="128"/>
      <c r="C12" s="128"/>
      <c r="D12" s="128"/>
      <c r="E12" s="128"/>
    </row>
    <row r="13" spans="1:15" s="97" customFormat="1" ht="86.25" customHeight="1" thickBot="1">
      <c r="A13" s="129" t="s">
        <v>58</v>
      </c>
      <c r="B13" s="130"/>
      <c r="C13" s="130"/>
      <c r="D13" s="94" t="s">
        <v>145</v>
      </c>
      <c r="E13" s="107" t="s">
        <v>122</v>
      </c>
      <c r="F13" s="95" t="s">
        <v>144</v>
      </c>
      <c r="G13" s="93" t="s">
        <v>95</v>
      </c>
      <c r="H13" s="96" t="s">
        <v>150</v>
      </c>
      <c r="I13" s="96" t="s">
        <v>149</v>
      </c>
      <c r="J13" s="96" t="s">
        <v>147</v>
      </c>
      <c r="K13" s="96" t="s">
        <v>148</v>
      </c>
      <c r="L13" s="96" t="s">
        <v>140</v>
      </c>
      <c r="M13" s="96" t="s">
        <v>139</v>
      </c>
      <c r="N13" s="96" t="s">
        <v>118</v>
      </c>
      <c r="O13" s="96" t="s">
        <v>138</v>
      </c>
    </row>
    <row r="14" spans="1:15" s="3" customFormat="1" ht="20.25" customHeight="1">
      <c r="A14" s="73" t="s">
        <v>20</v>
      </c>
      <c r="B14" s="74"/>
      <c r="C14" s="75"/>
      <c r="D14" s="75"/>
      <c r="E14" s="108"/>
      <c r="F14" s="75"/>
      <c r="G14" s="75"/>
      <c r="H14" s="75"/>
      <c r="I14" s="75"/>
      <c r="J14" s="75"/>
      <c r="K14" s="75"/>
      <c r="L14" s="75"/>
      <c r="M14" s="75"/>
      <c r="N14" s="75"/>
      <c r="O14" s="75"/>
    </row>
    <row r="15" spans="1:15" s="3" customFormat="1" ht="34.5" customHeight="1" hidden="1">
      <c r="A15" s="16" t="s">
        <v>0</v>
      </c>
      <c r="B15" s="1">
        <v>210</v>
      </c>
      <c r="C15" s="30" t="s">
        <v>29</v>
      </c>
      <c r="D15" s="79"/>
      <c r="E15" s="39">
        <f>SUM(E16:E18)</f>
        <v>0</v>
      </c>
      <c r="F15" s="42">
        <f>G15+I15+J15+K15+L15+M15+N15+O15</f>
        <v>0</v>
      </c>
      <c r="G15" s="39">
        <f aca="true" t="shared" si="0" ref="G15:O15">SUM(G16:G18)</f>
        <v>0</v>
      </c>
      <c r="H15" s="39"/>
      <c r="I15" s="39">
        <f t="shared" si="0"/>
        <v>0</v>
      </c>
      <c r="J15" s="39">
        <f t="shared" si="0"/>
        <v>0</v>
      </c>
      <c r="K15" s="39">
        <f t="shared" si="0"/>
        <v>0</v>
      </c>
      <c r="L15" s="39">
        <f t="shared" si="0"/>
        <v>0</v>
      </c>
      <c r="M15" s="39">
        <f>SUM(M16:M18)</f>
        <v>0</v>
      </c>
      <c r="N15" s="39">
        <f>SUM(N16:N18)</f>
        <v>0</v>
      </c>
      <c r="O15" s="39">
        <f t="shared" si="0"/>
        <v>0</v>
      </c>
    </row>
    <row r="16" spans="1:15" ht="15.75" hidden="1">
      <c r="A16" s="17" t="s">
        <v>0</v>
      </c>
      <c r="B16" s="4">
        <v>211</v>
      </c>
      <c r="C16" s="29" t="s">
        <v>1</v>
      </c>
      <c r="D16" s="40"/>
      <c r="E16" s="40"/>
      <c r="F16" s="42">
        <f aca="true" t="shared" si="1" ref="F16:F81">G16+I16+J16+K16+L16+M16+N16+O16</f>
        <v>0</v>
      </c>
      <c r="G16" s="40"/>
      <c r="H16" s="40"/>
      <c r="I16" s="40"/>
      <c r="J16" s="40"/>
      <c r="K16" s="40"/>
      <c r="L16" s="40">
        <f>SUM(L34,L39,L60,L80)</f>
        <v>0</v>
      </c>
      <c r="M16" s="40">
        <f>SUM(M34,M39,M60,M80)</f>
        <v>0</v>
      </c>
      <c r="N16" s="40">
        <f>SUM(N34,N39,N60,N80)</f>
        <v>0</v>
      </c>
      <c r="O16" s="40">
        <f>SUM(O34,O39,O60,O80)</f>
        <v>0</v>
      </c>
    </row>
    <row r="17" spans="1:15" ht="15.75" hidden="1">
      <c r="A17" s="17" t="s">
        <v>0</v>
      </c>
      <c r="B17" s="4">
        <v>212</v>
      </c>
      <c r="C17" s="29" t="s">
        <v>2</v>
      </c>
      <c r="D17" s="40"/>
      <c r="E17" s="40"/>
      <c r="F17" s="42">
        <f t="shared" si="1"/>
        <v>0</v>
      </c>
      <c r="G17" s="40"/>
      <c r="H17" s="40"/>
      <c r="I17" s="40"/>
      <c r="J17" s="40"/>
      <c r="K17" s="40"/>
      <c r="L17" s="40">
        <f>SUM(L62,L40,L81,L41,L35)</f>
        <v>0</v>
      </c>
      <c r="M17" s="40">
        <f>SUM(M62,M40,M81,M41,M35)</f>
        <v>0</v>
      </c>
      <c r="N17" s="40">
        <f>SUM(N62,N40,N81,N41,N35)</f>
        <v>0</v>
      </c>
      <c r="O17" s="40">
        <f>SUM(O62,O40,O81,O41,O35)</f>
        <v>0</v>
      </c>
    </row>
    <row r="18" spans="1:15" ht="15.75" hidden="1">
      <c r="A18" s="17" t="s">
        <v>0</v>
      </c>
      <c r="B18" s="4">
        <v>213</v>
      </c>
      <c r="C18" s="29" t="s">
        <v>3</v>
      </c>
      <c r="D18" s="40"/>
      <c r="E18" s="40"/>
      <c r="F18" s="42">
        <f t="shared" si="1"/>
        <v>0</v>
      </c>
      <c r="G18" s="40"/>
      <c r="H18" s="40"/>
      <c r="I18" s="40"/>
      <c r="J18" s="40"/>
      <c r="K18" s="40"/>
      <c r="L18" s="40">
        <f>SUM(L36,L42,L63,L82)</f>
        <v>0</v>
      </c>
      <c r="M18" s="40">
        <f>SUM(M36,M42,M63,M82)</f>
        <v>0</v>
      </c>
      <c r="N18" s="40">
        <f>SUM(N36,N42,N63,N82)</f>
        <v>0</v>
      </c>
      <c r="O18" s="40">
        <f>SUM(O36,O42,O63,O82)</f>
        <v>0</v>
      </c>
    </row>
    <row r="19" spans="1:15" s="3" customFormat="1" ht="24.75" customHeight="1" hidden="1">
      <c r="A19" s="16" t="s">
        <v>0</v>
      </c>
      <c r="B19" s="1">
        <v>220</v>
      </c>
      <c r="C19" s="30" t="s">
        <v>4</v>
      </c>
      <c r="D19" s="39">
        <f>SUM(D20:D25)</f>
        <v>0</v>
      </c>
      <c r="E19" s="39">
        <f>SUM(E20:E25)</f>
        <v>0</v>
      </c>
      <c r="F19" s="42">
        <f t="shared" si="1"/>
        <v>0</v>
      </c>
      <c r="G19" s="39">
        <f aca="true" t="shared" si="2" ref="G19:O19">SUM(G20:G25)</f>
        <v>0</v>
      </c>
      <c r="H19" s="39"/>
      <c r="I19" s="39">
        <f t="shared" si="2"/>
        <v>0</v>
      </c>
      <c r="J19" s="39">
        <f t="shared" si="2"/>
        <v>0</v>
      </c>
      <c r="K19" s="39">
        <f t="shared" si="2"/>
        <v>0</v>
      </c>
      <c r="L19" s="39">
        <f t="shared" si="2"/>
        <v>0</v>
      </c>
      <c r="M19" s="39">
        <f>SUM(M20:M25)</f>
        <v>0</v>
      </c>
      <c r="N19" s="39">
        <f>SUM(N20:N25)</f>
        <v>0</v>
      </c>
      <c r="O19" s="39">
        <f t="shared" si="2"/>
        <v>0</v>
      </c>
    </row>
    <row r="20" spans="1:15" ht="18" customHeight="1" hidden="1">
      <c r="A20" s="17" t="s">
        <v>0</v>
      </c>
      <c r="B20" s="4">
        <v>221</v>
      </c>
      <c r="C20" s="29" t="s">
        <v>5</v>
      </c>
      <c r="D20" s="40"/>
      <c r="E20" s="40"/>
      <c r="F20" s="42">
        <f t="shared" si="1"/>
        <v>0</v>
      </c>
      <c r="G20" s="40"/>
      <c r="H20" s="40"/>
      <c r="I20" s="40"/>
      <c r="J20" s="40"/>
      <c r="K20" s="40"/>
      <c r="L20" s="40">
        <f aca="true" t="shared" si="3" ref="L20:O22">SUM(L66,L44,L84)</f>
        <v>0</v>
      </c>
      <c r="M20" s="40">
        <f t="shared" si="3"/>
        <v>0</v>
      </c>
      <c r="N20" s="40">
        <f t="shared" si="3"/>
        <v>0</v>
      </c>
      <c r="O20" s="40">
        <f t="shared" si="3"/>
        <v>0</v>
      </c>
    </row>
    <row r="21" spans="1:15" ht="15.75" hidden="1">
      <c r="A21" s="17" t="s">
        <v>0</v>
      </c>
      <c r="B21" s="4">
        <v>222</v>
      </c>
      <c r="C21" s="29" t="s">
        <v>6</v>
      </c>
      <c r="D21" s="40"/>
      <c r="E21" s="40"/>
      <c r="F21" s="42">
        <f t="shared" si="1"/>
        <v>0</v>
      </c>
      <c r="G21" s="40"/>
      <c r="H21" s="40"/>
      <c r="I21" s="40"/>
      <c r="J21" s="40"/>
      <c r="K21" s="40"/>
      <c r="L21" s="40">
        <f t="shared" si="3"/>
        <v>0</v>
      </c>
      <c r="M21" s="40">
        <f t="shared" si="3"/>
        <v>0</v>
      </c>
      <c r="N21" s="40">
        <f t="shared" si="3"/>
        <v>0</v>
      </c>
      <c r="O21" s="40">
        <f t="shared" si="3"/>
        <v>0</v>
      </c>
    </row>
    <row r="22" spans="1:15" ht="15.75" hidden="1">
      <c r="A22" s="17" t="s">
        <v>0</v>
      </c>
      <c r="B22" s="4">
        <v>223</v>
      </c>
      <c r="C22" s="29" t="s">
        <v>7</v>
      </c>
      <c r="D22" s="40"/>
      <c r="E22" s="40"/>
      <c r="F22" s="42">
        <f t="shared" si="1"/>
        <v>0</v>
      </c>
      <c r="G22" s="40"/>
      <c r="H22" s="40"/>
      <c r="I22" s="40"/>
      <c r="J22" s="40"/>
      <c r="K22" s="40"/>
      <c r="L22" s="40">
        <f t="shared" si="3"/>
        <v>0</v>
      </c>
      <c r="M22" s="40">
        <f t="shared" si="3"/>
        <v>0</v>
      </c>
      <c r="N22" s="40">
        <f t="shared" si="3"/>
        <v>0</v>
      </c>
      <c r="O22" s="40">
        <f t="shared" si="3"/>
        <v>0</v>
      </c>
    </row>
    <row r="23" spans="1:15" ht="15.75" hidden="1">
      <c r="A23" s="17" t="s">
        <v>0</v>
      </c>
      <c r="B23" s="4">
        <v>224</v>
      </c>
      <c r="C23" s="29" t="s">
        <v>8</v>
      </c>
      <c r="D23" s="41"/>
      <c r="E23" s="40"/>
      <c r="F23" s="42">
        <f t="shared" si="1"/>
        <v>0</v>
      </c>
      <c r="G23" s="40"/>
      <c r="H23" s="40"/>
      <c r="I23" s="40"/>
      <c r="J23" s="40"/>
      <c r="K23" s="40"/>
      <c r="L23" s="40"/>
      <c r="M23" s="40">
        <f aca="true" t="shared" si="4" ref="M23:O24">SUM(M69,M47,M87)</f>
        <v>0</v>
      </c>
      <c r="N23" s="40">
        <f t="shared" si="4"/>
        <v>0</v>
      </c>
      <c r="O23" s="40">
        <f t="shared" si="4"/>
        <v>0</v>
      </c>
    </row>
    <row r="24" spans="1:15" ht="15.75" hidden="1">
      <c r="A24" s="17" t="s">
        <v>0</v>
      </c>
      <c r="B24" s="4">
        <v>225</v>
      </c>
      <c r="C24" s="29" t="s">
        <v>9</v>
      </c>
      <c r="D24" s="40"/>
      <c r="E24" s="40"/>
      <c r="F24" s="42">
        <f t="shared" si="1"/>
        <v>0</v>
      </c>
      <c r="G24" s="40"/>
      <c r="H24" s="40"/>
      <c r="I24" s="40"/>
      <c r="J24" s="40"/>
      <c r="K24" s="40"/>
      <c r="L24" s="40">
        <f>SUM(L70,L48,L88)</f>
        <v>0</v>
      </c>
      <c r="M24" s="40">
        <f t="shared" si="4"/>
        <v>0</v>
      </c>
      <c r="N24" s="40">
        <f t="shared" si="4"/>
        <v>0</v>
      </c>
      <c r="O24" s="40">
        <f t="shared" si="4"/>
        <v>0</v>
      </c>
    </row>
    <row r="25" spans="1:15" ht="15.75" hidden="1">
      <c r="A25" s="17" t="s">
        <v>0</v>
      </c>
      <c r="B25" s="4">
        <v>226</v>
      </c>
      <c r="C25" s="29" t="s">
        <v>10</v>
      </c>
      <c r="D25" s="40"/>
      <c r="E25" s="40"/>
      <c r="F25" s="42">
        <f t="shared" si="1"/>
        <v>0</v>
      </c>
      <c r="G25" s="40"/>
      <c r="H25" s="40"/>
      <c r="I25" s="40"/>
      <c r="J25" s="40"/>
      <c r="K25" s="40"/>
      <c r="L25" s="40">
        <f>SUM(L71,L49,L89,L100)</f>
        <v>0</v>
      </c>
      <c r="M25" s="40">
        <f>SUM(M71,M49,M89,M100)</f>
        <v>0</v>
      </c>
      <c r="N25" s="40">
        <f>SUM(N71,N49,N89,N100)</f>
        <v>0</v>
      </c>
      <c r="O25" s="40">
        <f>SUM(O71,O49,O89,O100)</f>
        <v>0</v>
      </c>
    </row>
    <row r="26" spans="1:15" s="3" customFormat="1" ht="15.75" hidden="1">
      <c r="A26" s="16" t="s">
        <v>0</v>
      </c>
      <c r="B26" s="1">
        <v>231</v>
      </c>
      <c r="C26" s="30" t="s">
        <v>11</v>
      </c>
      <c r="D26" s="79"/>
      <c r="E26" s="39">
        <f>SUM(E98)</f>
        <v>0</v>
      </c>
      <c r="F26" s="42">
        <f t="shared" si="1"/>
        <v>0</v>
      </c>
      <c r="G26" s="39">
        <f aca="true" t="shared" si="5" ref="G26:O26">SUM(G98)</f>
        <v>0</v>
      </c>
      <c r="H26" s="39"/>
      <c r="I26" s="39">
        <f t="shared" si="5"/>
        <v>0</v>
      </c>
      <c r="J26" s="39">
        <f t="shared" si="5"/>
        <v>0</v>
      </c>
      <c r="K26" s="39">
        <f t="shared" si="5"/>
        <v>0</v>
      </c>
      <c r="L26" s="39"/>
      <c r="M26" s="39">
        <f>SUM(M98)</f>
        <v>0</v>
      </c>
      <c r="N26" s="39">
        <f>SUM(N98)</f>
        <v>0</v>
      </c>
      <c r="O26" s="39">
        <f t="shared" si="5"/>
        <v>0</v>
      </c>
    </row>
    <row r="27" spans="1:15" s="3" customFormat="1" ht="15.75" hidden="1">
      <c r="A27" s="16" t="s">
        <v>0</v>
      </c>
      <c r="B27" s="1">
        <v>251</v>
      </c>
      <c r="C27" s="30" t="s">
        <v>110</v>
      </c>
      <c r="D27" s="39">
        <v>0</v>
      </c>
      <c r="E27" s="39">
        <f>E72+E90</f>
        <v>736</v>
      </c>
      <c r="F27" s="42">
        <f t="shared" si="1"/>
        <v>0</v>
      </c>
      <c r="G27" s="39">
        <f aca="true" t="shared" si="6" ref="G27:O27">SUM(G72,G50,G90)</f>
        <v>0</v>
      </c>
      <c r="H27" s="39"/>
      <c r="I27" s="39">
        <f t="shared" si="6"/>
        <v>0</v>
      </c>
      <c r="J27" s="39">
        <f t="shared" si="6"/>
        <v>0</v>
      </c>
      <c r="K27" s="39">
        <v>0</v>
      </c>
      <c r="L27" s="39">
        <f t="shared" si="6"/>
        <v>0</v>
      </c>
      <c r="M27" s="39">
        <f>SUM(M72,M50,M90)</f>
        <v>0</v>
      </c>
      <c r="N27" s="39">
        <f>SUM(N72,N50,N90)</f>
        <v>0</v>
      </c>
      <c r="O27" s="39">
        <f t="shared" si="6"/>
        <v>0</v>
      </c>
    </row>
    <row r="28" spans="1:15" s="3" customFormat="1" ht="31.5" hidden="1">
      <c r="A28" s="16" t="s">
        <v>0</v>
      </c>
      <c r="B28" s="1">
        <v>263</v>
      </c>
      <c r="C28" s="30" t="s">
        <v>42</v>
      </c>
      <c r="D28" s="79"/>
      <c r="E28" s="39">
        <f>SUM(E73,E51,E91)</f>
        <v>0</v>
      </c>
      <c r="F28" s="42">
        <f t="shared" si="1"/>
        <v>0</v>
      </c>
      <c r="G28" s="39">
        <f aca="true" t="shared" si="7" ref="G28:O28">SUM(G73,G51,G91)</f>
        <v>0</v>
      </c>
      <c r="H28" s="39"/>
      <c r="I28" s="39">
        <f t="shared" si="7"/>
        <v>0</v>
      </c>
      <c r="J28" s="39">
        <f t="shared" si="7"/>
        <v>0</v>
      </c>
      <c r="K28" s="39">
        <f t="shared" si="7"/>
        <v>0</v>
      </c>
      <c r="L28" s="39"/>
      <c r="M28" s="39">
        <f>SUM(M73,M51,M91)</f>
        <v>0</v>
      </c>
      <c r="N28" s="39">
        <f>SUM(N73,N51,N91)</f>
        <v>0</v>
      </c>
      <c r="O28" s="39">
        <f t="shared" si="7"/>
        <v>0</v>
      </c>
    </row>
    <row r="29" spans="1:15" s="3" customFormat="1" ht="15.75" hidden="1">
      <c r="A29" s="16" t="s">
        <v>0</v>
      </c>
      <c r="B29" s="1">
        <v>290</v>
      </c>
      <c r="C29" s="30" t="s">
        <v>12</v>
      </c>
      <c r="D29" s="39">
        <v>0</v>
      </c>
      <c r="E29" s="39">
        <v>0</v>
      </c>
      <c r="F29" s="42">
        <f t="shared" si="1"/>
        <v>0</v>
      </c>
      <c r="G29" s="39">
        <v>0</v>
      </c>
      <c r="H29" s="39"/>
      <c r="I29" s="39">
        <v>0</v>
      </c>
      <c r="J29" s="39">
        <v>0</v>
      </c>
      <c r="K29" s="39">
        <v>0</v>
      </c>
      <c r="L29" s="39">
        <f>SUM(L74,L99,L101,L52,L92,L97)</f>
        <v>0</v>
      </c>
      <c r="M29" s="39">
        <f>SUM(M74,M99,M101,M52,M92,M97)</f>
        <v>0</v>
      </c>
      <c r="N29" s="39">
        <f>SUM(N74,N99,N101,N52,N92,N97)</f>
        <v>0</v>
      </c>
      <c r="O29" s="39">
        <f>SUM(O74,O99,O101,O52,O92,O97)</f>
        <v>0</v>
      </c>
    </row>
    <row r="30" spans="1:15" s="3" customFormat="1" ht="15.75" hidden="1">
      <c r="A30" s="16" t="s">
        <v>0</v>
      </c>
      <c r="B30" s="1">
        <v>300</v>
      </c>
      <c r="C30" s="30" t="s">
        <v>13</v>
      </c>
      <c r="D30" s="39">
        <v>0</v>
      </c>
      <c r="E30" s="39">
        <v>0</v>
      </c>
      <c r="F30" s="42">
        <f t="shared" si="1"/>
        <v>181</v>
      </c>
      <c r="G30" s="39">
        <v>0</v>
      </c>
      <c r="H30" s="39"/>
      <c r="I30" s="39">
        <f aca="true" t="shared" si="8" ref="I30:O30">I56+I75</f>
        <v>141</v>
      </c>
      <c r="J30" s="39">
        <f t="shared" si="8"/>
        <v>0</v>
      </c>
      <c r="K30" s="39">
        <f t="shared" si="8"/>
        <v>40</v>
      </c>
      <c r="L30" s="39">
        <f t="shared" si="8"/>
        <v>0</v>
      </c>
      <c r="M30" s="39">
        <f>M56+M75</f>
        <v>0</v>
      </c>
      <c r="N30" s="39">
        <f>N56+N75</f>
        <v>0</v>
      </c>
      <c r="O30" s="39">
        <f t="shared" si="8"/>
        <v>0</v>
      </c>
    </row>
    <row r="31" spans="1:15" ht="15.75" hidden="1">
      <c r="A31" s="17" t="s">
        <v>0</v>
      </c>
      <c r="B31" s="4">
        <v>310</v>
      </c>
      <c r="C31" s="29" t="s">
        <v>14</v>
      </c>
      <c r="D31" s="40"/>
      <c r="E31" s="40"/>
      <c r="F31" s="42">
        <f t="shared" si="1"/>
        <v>0</v>
      </c>
      <c r="G31" s="40"/>
      <c r="H31" s="40"/>
      <c r="I31" s="40"/>
      <c r="J31" s="40"/>
      <c r="K31" s="40"/>
      <c r="L31" s="40">
        <f>SUM(L76,L54,L94)</f>
        <v>0</v>
      </c>
      <c r="M31" s="40">
        <f>SUM(M76,M54,M94)</f>
        <v>0</v>
      </c>
      <c r="N31" s="40">
        <f>SUM(N76,N54,N94)</f>
        <v>0</v>
      </c>
      <c r="O31" s="40">
        <f>SUM(O76,O54,O94)</f>
        <v>0</v>
      </c>
    </row>
    <row r="32" spans="1:15" ht="15.75" hidden="1">
      <c r="A32" s="17" t="s">
        <v>0</v>
      </c>
      <c r="B32" s="4">
        <v>340</v>
      </c>
      <c r="C32" s="29" t="s">
        <v>15</v>
      </c>
      <c r="D32" s="40"/>
      <c r="E32" s="40"/>
      <c r="F32" s="42">
        <f t="shared" si="1"/>
        <v>0</v>
      </c>
      <c r="G32" s="40"/>
      <c r="H32" s="40"/>
      <c r="I32" s="40"/>
      <c r="J32" s="40"/>
      <c r="K32" s="40"/>
      <c r="L32" s="40">
        <f>SUM(L77,L55,L95,L57)</f>
        <v>0</v>
      </c>
      <c r="M32" s="40">
        <f>SUM(M77,M55,M95,M57)</f>
        <v>0</v>
      </c>
      <c r="N32" s="40">
        <f>SUM(N77,N55,N95,N57)</f>
        <v>0</v>
      </c>
      <c r="O32" s="40">
        <f>SUM(O77,O55,O95,O57)</f>
        <v>0</v>
      </c>
    </row>
    <row r="33" spans="1:15" ht="15.75">
      <c r="A33" s="18"/>
      <c r="B33" s="8"/>
      <c r="C33" s="3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</row>
    <row r="34" spans="1:15" ht="15.75">
      <c r="A34" s="19" t="s">
        <v>16</v>
      </c>
      <c r="B34" s="4">
        <v>211</v>
      </c>
      <c r="C34" s="29" t="s">
        <v>1</v>
      </c>
      <c r="D34" s="40"/>
      <c r="E34" s="40">
        <v>907</v>
      </c>
      <c r="F34" s="42">
        <f t="shared" si="1"/>
        <v>907</v>
      </c>
      <c r="G34" s="40">
        <v>30</v>
      </c>
      <c r="H34" s="40">
        <v>0</v>
      </c>
      <c r="I34" s="40">
        <v>100</v>
      </c>
      <c r="J34" s="40">
        <v>700</v>
      </c>
      <c r="K34" s="40">
        <v>77</v>
      </c>
      <c r="L34" s="40"/>
      <c r="M34" s="40"/>
      <c r="N34" s="40"/>
      <c r="O34" s="40"/>
    </row>
    <row r="35" spans="1:15" ht="15.75">
      <c r="A35" s="19" t="s">
        <v>16</v>
      </c>
      <c r="B35" s="4">
        <v>212</v>
      </c>
      <c r="C35" s="29" t="s">
        <v>2</v>
      </c>
      <c r="D35" s="41"/>
      <c r="E35" s="40">
        <v>0</v>
      </c>
      <c r="F35" s="42">
        <f t="shared" si="1"/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/>
      <c r="M35" s="40"/>
      <c r="N35" s="40"/>
      <c r="O35" s="40"/>
    </row>
    <row r="36" spans="1:15" ht="15.75">
      <c r="A36" s="19" t="s">
        <v>16</v>
      </c>
      <c r="B36" s="4">
        <v>213</v>
      </c>
      <c r="C36" s="29" t="s">
        <v>3</v>
      </c>
      <c r="D36" s="41"/>
      <c r="E36" s="40">
        <v>274</v>
      </c>
      <c r="F36" s="42">
        <f t="shared" si="1"/>
        <v>274</v>
      </c>
      <c r="G36" s="40">
        <v>5</v>
      </c>
      <c r="H36" s="40">
        <v>0</v>
      </c>
      <c r="I36" s="40">
        <v>35</v>
      </c>
      <c r="J36" s="40">
        <v>211</v>
      </c>
      <c r="K36" s="40">
        <v>23</v>
      </c>
      <c r="L36" s="40"/>
      <c r="M36" s="40"/>
      <c r="N36" s="40"/>
      <c r="O36" s="40"/>
    </row>
    <row r="37" spans="1:15" ht="15.75">
      <c r="A37" s="20"/>
      <c r="B37" s="8"/>
      <c r="C37" s="32" t="s">
        <v>17</v>
      </c>
      <c r="D37" s="42">
        <f aca="true" t="shared" si="9" ref="D37:O37">SUM(D34:D36)</f>
        <v>0</v>
      </c>
      <c r="E37" s="42">
        <f t="shared" si="9"/>
        <v>1181</v>
      </c>
      <c r="F37" s="42">
        <f t="shared" si="1"/>
        <v>1181</v>
      </c>
      <c r="G37" s="42">
        <f t="shared" si="9"/>
        <v>35</v>
      </c>
      <c r="H37" s="42"/>
      <c r="I37" s="42">
        <f t="shared" si="9"/>
        <v>135</v>
      </c>
      <c r="J37" s="42">
        <f>SUM(J34:J36)</f>
        <v>911</v>
      </c>
      <c r="K37" s="42">
        <f t="shared" si="9"/>
        <v>100</v>
      </c>
      <c r="L37" s="42">
        <f t="shared" si="9"/>
        <v>0</v>
      </c>
      <c r="M37" s="42">
        <f t="shared" si="9"/>
        <v>0</v>
      </c>
      <c r="N37" s="42">
        <f t="shared" si="9"/>
        <v>0</v>
      </c>
      <c r="O37" s="42">
        <f t="shared" si="9"/>
        <v>0</v>
      </c>
    </row>
    <row r="38" spans="1:15" s="3" customFormat="1" ht="21" customHeight="1" hidden="1">
      <c r="A38" s="21" t="s">
        <v>18</v>
      </c>
      <c r="B38" s="1">
        <v>210</v>
      </c>
      <c r="C38" s="30" t="s">
        <v>29</v>
      </c>
      <c r="D38" s="79"/>
      <c r="E38" s="39">
        <f>SUM(E39:E42)</f>
        <v>607</v>
      </c>
      <c r="F38" s="42">
        <f t="shared" si="1"/>
        <v>607</v>
      </c>
      <c r="G38" s="39">
        <f aca="true" t="shared" si="10" ref="G38:O38">SUM(G39:G42)</f>
        <v>28</v>
      </c>
      <c r="H38" s="39"/>
      <c r="I38" s="39">
        <f t="shared" si="10"/>
        <v>579</v>
      </c>
      <c r="J38" s="39">
        <f t="shared" si="10"/>
        <v>0</v>
      </c>
      <c r="K38" s="39">
        <f t="shared" si="10"/>
        <v>0</v>
      </c>
      <c r="L38" s="39"/>
      <c r="M38" s="39">
        <f>SUM(M39:M42)</f>
        <v>0</v>
      </c>
      <c r="N38" s="39">
        <f>SUM(N39:N42)</f>
        <v>0</v>
      </c>
      <c r="O38" s="39">
        <f t="shared" si="10"/>
        <v>0</v>
      </c>
    </row>
    <row r="39" spans="1:15" ht="15.75">
      <c r="A39" s="19" t="s">
        <v>18</v>
      </c>
      <c r="B39" s="4">
        <v>211</v>
      </c>
      <c r="C39" s="29" t="s">
        <v>1</v>
      </c>
      <c r="D39" s="41"/>
      <c r="E39" s="40">
        <v>466</v>
      </c>
      <c r="F39" s="42">
        <f>G39+I39+J39+K39+L39+M39+N39+O39</f>
        <v>466</v>
      </c>
      <c r="G39" s="40">
        <v>25</v>
      </c>
      <c r="H39" s="40">
        <v>0</v>
      </c>
      <c r="I39" s="40">
        <v>441</v>
      </c>
      <c r="J39" s="40">
        <v>0</v>
      </c>
      <c r="K39" s="40">
        <v>0</v>
      </c>
      <c r="L39" s="40"/>
      <c r="M39" s="40"/>
      <c r="N39" s="40"/>
      <c r="O39" s="40"/>
    </row>
    <row r="40" spans="1:15" ht="15.75" hidden="1">
      <c r="A40" s="19" t="s">
        <v>18</v>
      </c>
      <c r="B40" s="4">
        <v>212</v>
      </c>
      <c r="C40" s="29" t="s">
        <v>2</v>
      </c>
      <c r="D40" s="41"/>
      <c r="E40" s="40"/>
      <c r="F40" s="42">
        <f t="shared" si="1"/>
        <v>0</v>
      </c>
      <c r="G40" s="40"/>
      <c r="H40" s="40">
        <v>0</v>
      </c>
      <c r="I40" s="40"/>
      <c r="J40" s="40"/>
      <c r="K40" s="40"/>
      <c r="L40" s="40"/>
      <c r="M40" s="40"/>
      <c r="N40" s="40"/>
      <c r="O40" s="40"/>
    </row>
    <row r="41" spans="1:15" ht="15.75">
      <c r="A41" s="19" t="s">
        <v>18</v>
      </c>
      <c r="B41" s="4">
        <v>212</v>
      </c>
      <c r="C41" s="29" t="s">
        <v>2</v>
      </c>
      <c r="D41" s="41"/>
      <c r="E41" s="40">
        <v>0</v>
      </c>
      <c r="F41" s="42">
        <f t="shared" si="1"/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/>
      <c r="M41" s="40"/>
      <c r="N41" s="40"/>
      <c r="O41" s="40"/>
    </row>
    <row r="42" spans="1:15" ht="15.75">
      <c r="A42" s="19" t="s">
        <v>18</v>
      </c>
      <c r="B42" s="4">
        <v>213</v>
      </c>
      <c r="C42" s="29" t="s">
        <v>3</v>
      </c>
      <c r="D42" s="41"/>
      <c r="E42" s="40">
        <v>141</v>
      </c>
      <c r="F42" s="42">
        <f t="shared" si="1"/>
        <v>141</v>
      </c>
      <c r="G42" s="40">
        <v>3</v>
      </c>
      <c r="H42" s="40">
        <v>0</v>
      </c>
      <c r="I42" s="40">
        <v>138</v>
      </c>
      <c r="J42" s="40">
        <v>0</v>
      </c>
      <c r="K42" s="40">
        <v>0</v>
      </c>
      <c r="L42" s="40"/>
      <c r="M42" s="40"/>
      <c r="N42" s="40"/>
      <c r="O42" s="40"/>
    </row>
    <row r="43" spans="1:15" s="3" customFormat="1" ht="15.75" hidden="1">
      <c r="A43" s="21" t="s">
        <v>18</v>
      </c>
      <c r="B43" s="1">
        <v>220</v>
      </c>
      <c r="C43" s="30" t="s">
        <v>4</v>
      </c>
      <c r="D43" s="79"/>
      <c r="E43" s="39"/>
      <c r="F43" s="42">
        <f t="shared" si="1"/>
        <v>0</v>
      </c>
      <c r="G43" s="39"/>
      <c r="H43" s="40">
        <v>0</v>
      </c>
      <c r="I43" s="39"/>
      <c r="J43" s="39"/>
      <c r="K43" s="39"/>
      <c r="L43" s="39"/>
      <c r="M43" s="39"/>
      <c r="N43" s="39"/>
      <c r="O43" s="39"/>
    </row>
    <row r="44" spans="1:15" ht="15.75" hidden="1">
      <c r="A44" s="19" t="s">
        <v>18</v>
      </c>
      <c r="B44" s="4">
        <v>221</v>
      </c>
      <c r="C44" s="29" t="s">
        <v>5</v>
      </c>
      <c r="D44" s="41"/>
      <c r="E44" s="40"/>
      <c r="F44" s="42">
        <f t="shared" si="1"/>
        <v>0</v>
      </c>
      <c r="G44" s="40"/>
      <c r="H44" s="40">
        <v>0</v>
      </c>
      <c r="I44" s="40"/>
      <c r="J44" s="40"/>
      <c r="K44" s="40"/>
      <c r="L44" s="40"/>
      <c r="M44" s="40"/>
      <c r="N44" s="40"/>
      <c r="O44" s="40"/>
    </row>
    <row r="45" spans="1:15" ht="15.75" hidden="1">
      <c r="A45" s="19" t="s">
        <v>18</v>
      </c>
      <c r="B45" s="4">
        <v>222</v>
      </c>
      <c r="C45" s="29" t="s">
        <v>6</v>
      </c>
      <c r="D45" s="41"/>
      <c r="E45" s="40"/>
      <c r="F45" s="42">
        <f t="shared" si="1"/>
        <v>0</v>
      </c>
      <c r="G45" s="40"/>
      <c r="H45" s="40">
        <v>0</v>
      </c>
      <c r="I45" s="40"/>
      <c r="J45" s="40"/>
      <c r="K45" s="40"/>
      <c r="L45" s="40"/>
      <c r="M45" s="40"/>
      <c r="N45" s="40"/>
      <c r="O45" s="40"/>
    </row>
    <row r="46" spans="1:15" ht="15.75" hidden="1">
      <c r="A46" s="19" t="s">
        <v>18</v>
      </c>
      <c r="B46" s="4">
        <v>223</v>
      </c>
      <c r="C46" s="29" t="s">
        <v>7</v>
      </c>
      <c r="D46" s="41"/>
      <c r="E46" s="40"/>
      <c r="F46" s="42">
        <f t="shared" si="1"/>
        <v>0</v>
      </c>
      <c r="G46" s="40"/>
      <c r="H46" s="40">
        <v>0</v>
      </c>
      <c r="I46" s="40"/>
      <c r="J46" s="40"/>
      <c r="K46" s="40"/>
      <c r="L46" s="40"/>
      <c r="M46" s="40"/>
      <c r="N46" s="40"/>
      <c r="O46" s="40"/>
    </row>
    <row r="47" spans="1:15" ht="15.75" hidden="1">
      <c r="A47" s="19" t="s">
        <v>18</v>
      </c>
      <c r="B47" s="4">
        <v>224</v>
      </c>
      <c r="C47" s="29" t="s">
        <v>8</v>
      </c>
      <c r="D47" s="41"/>
      <c r="E47" s="40"/>
      <c r="F47" s="42">
        <f t="shared" si="1"/>
        <v>0</v>
      </c>
      <c r="G47" s="40"/>
      <c r="H47" s="40">
        <v>0</v>
      </c>
      <c r="I47" s="40"/>
      <c r="J47" s="40"/>
      <c r="K47" s="40"/>
      <c r="L47" s="40"/>
      <c r="M47" s="40"/>
      <c r="N47" s="40"/>
      <c r="O47" s="40"/>
    </row>
    <row r="48" spans="1:15" ht="15.75" hidden="1">
      <c r="A48" s="19" t="s">
        <v>18</v>
      </c>
      <c r="B48" s="4">
        <v>225</v>
      </c>
      <c r="C48" s="29" t="s">
        <v>9</v>
      </c>
      <c r="D48" s="41"/>
      <c r="E48" s="40"/>
      <c r="F48" s="42">
        <f t="shared" si="1"/>
        <v>0</v>
      </c>
      <c r="G48" s="40"/>
      <c r="H48" s="40">
        <v>0</v>
      </c>
      <c r="I48" s="40"/>
      <c r="J48" s="40"/>
      <c r="K48" s="40"/>
      <c r="L48" s="40"/>
      <c r="M48" s="40"/>
      <c r="N48" s="40"/>
      <c r="O48" s="40"/>
    </row>
    <row r="49" spans="1:15" ht="15.75" hidden="1">
      <c r="A49" s="19" t="s">
        <v>18</v>
      </c>
      <c r="B49" s="4">
        <v>226</v>
      </c>
      <c r="C49" s="29" t="s">
        <v>10</v>
      </c>
      <c r="D49" s="41"/>
      <c r="E49" s="40"/>
      <c r="F49" s="42">
        <f t="shared" si="1"/>
        <v>0</v>
      </c>
      <c r="G49" s="40"/>
      <c r="H49" s="40">
        <v>0</v>
      </c>
      <c r="I49" s="40"/>
      <c r="J49" s="40"/>
      <c r="K49" s="40"/>
      <c r="L49" s="40"/>
      <c r="M49" s="40"/>
      <c r="N49" s="40"/>
      <c r="O49" s="40"/>
    </row>
    <row r="50" spans="1:15" s="3" customFormat="1" ht="15.75" hidden="1">
      <c r="A50" s="21" t="s">
        <v>18</v>
      </c>
      <c r="B50" s="1">
        <v>262</v>
      </c>
      <c r="C50" s="30" t="s">
        <v>34</v>
      </c>
      <c r="D50" s="79"/>
      <c r="E50" s="39"/>
      <c r="F50" s="42">
        <f t="shared" si="1"/>
        <v>0</v>
      </c>
      <c r="G50" s="39"/>
      <c r="H50" s="40">
        <v>0</v>
      </c>
      <c r="I50" s="39"/>
      <c r="J50" s="39"/>
      <c r="K50" s="39"/>
      <c r="L50" s="39"/>
      <c r="M50" s="39"/>
      <c r="N50" s="39"/>
      <c r="O50" s="39"/>
    </row>
    <row r="51" spans="1:15" s="3" customFormat="1" ht="31.5" hidden="1">
      <c r="A51" s="21" t="s">
        <v>18</v>
      </c>
      <c r="B51" s="1">
        <v>263</v>
      </c>
      <c r="C51" s="30" t="s">
        <v>42</v>
      </c>
      <c r="D51" s="79"/>
      <c r="E51" s="39"/>
      <c r="F51" s="42">
        <f t="shared" si="1"/>
        <v>0</v>
      </c>
      <c r="G51" s="39"/>
      <c r="H51" s="40">
        <v>0</v>
      </c>
      <c r="I51" s="39"/>
      <c r="J51" s="39"/>
      <c r="K51" s="39"/>
      <c r="L51" s="39"/>
      <c r="M51" s="39"/>
      <c r="N51" s="39"/>
      <c r="O51" s="39"/>
    </row>
    <row r="52" spans="1:15" ht="15.75">
      <c r="A52" s="19" t="s">
        <v>18</v>
      </c>
      <c r="B52" s="4">
        <v>290</v>
      </c>
      <c r="C52" s="29" t="s">
        <v>12</v>
      </c>
      <c r="D52" s="41"/>
      <c r="E52" s="40">
        <v>5</v>
      </c>
      <c r="F52" s="42">
        <f t="shared" si="1"/>
        <v>1</v>
      </c>
      <c r="G52" s="40">
        <v>0</v>
      </c>
      <c r="H52" s="40">
        <v>0</v>
      </c>
      <c r="I52" s="40">
        <v>1</v>
      </c>
      <c r="J52" s="40">
        <v>0</v>
      </c>
      <c r="K52" s="40">
        <v>0</v>
      </c>
      <c r="L52" s="40"/>
      <c r="M52" s="40"/>
      <c r="N52" s="40"/>
      <c r="O52" s="40"/>
    </row>
    <row r="53" spans="1:15" s="3" customFormat="1" ht="15.75" hidden="1">
      <c r="A53" s="21" t="s">
        <v>18</v>
      </c>
      <c r="B53" s="1">
        <v>300</v>
      </c>
      <c r="C53" s="30" t="s">
        <v>13</v>
      </c>
      <c r="D53" s="79"/>
      <c r="E53" s="39">
        <f>SUM(E54:E55)</f>
        <v>0</v>
      </c>
      <c r="F53" s="42">
        <f t="shared" si="1"/>
        <v>0</v>
      </c>
      <c r="G53" s="39">
        <f aca="true" t="shared" si="11" ref="G53:O53">SUM(G54:G55)</f>
        <v>0</v>
      </c>
      <c r="H53" s="40">
        <v>0</v>
      </c>
      <c r="I53" s="39">
        <f t="shared" si="11"/>
        <v>0</v>
      </c>
      <c r="J53" s="39">
        <f t="shared" si="11"/>
        <v>0</v>
      </c>
      <c r="K53" s="39">
        <f t="shared" si="11"/>
        <v>0</v>
      </c>
      <c r="L53" s="39"/>
      <c r="M53" s="39">
        <f>SUM(M54:M55)</f>
        <v>0</v>
      </c>
      <c r="N53" s="39">
        <f>SUM(N54:N55)</f>
        <v>0</v>
      </c>
      <c r="O53" s="39">
        <f t="shared" si="11"/>
        <v>0</v>
      </c>
    </row>
    <row r="54" spans="1:15" ht="15.75" hidden="1">
      <c r="A54" s="19" t="s">
        <v>18</v>
      </c>
      <c r="B54" s="4">
        <v>310</v>
      </c>
      <c r="C54" s="29" t="s">
        <v>14</v>
      </c>
      <c r="D54" s="41"/>
      <c r="E54" s="40"/>
      <c r="F54" s="42">
        <f t="shared" si="1"/>
        <v>0</v>
      </c>
      <c r="G54" s="40"/>
      <c r="H54" s="40">
        <v>0</v>
      </c>
      <c r="I54" s="40"/>
      <c r="J54" s="40"/>
      <c r="K54" s="40"/>
      <c r="L54" s="40"/>
      <c r="M54" s="40"/>
      <c r="N54" s="40"/>
      <c r="O54" s="40"/>
    </row>
    <row r="55" spans="1:15" ht="15.75" hidden="1">
      <c r="A55" s="19" t="s">
        <v>18</v>
      </c>
      <c r="B55" s="4">
        <v>340</v>
      </c>
      <c r="C55" s="29" t="s">
        <v>15</v>
      </c>
      <c r="D55" s="41"/>
      <c r="E55" s="40"/>
      <c r="F55" s="42">
        <f t="shared" si="1"/>
        <v>0</v>
      </c>
      <c r="G55" s="40"/>
      <c r="H55" s="40">
        <v>0</v>
      </c>
      <c r="I55" s="40"/>
      <c r="J55" s="40"/>
      <c r="K55" s="40"/>
      <c r="L55" s="40"/>
      <c r="M55" s="40"/>
      <c r="N55" s="40"/>
      <c r="O55" s="40"/>
    </row>
    <row r="56" spans="1:15" ht="15.75">
      <c r="A56" s="21" t="s">
        <v>18</v>
      </c>
      <c r="B56" s="1">
        <v>300</v>
      </c>
      <c r="C56" s="30" t="s">
        <v>13</v>
      </c>
      <c r="D56" s="39">
        <f>D57</f>
        <v>0</v>
      </c>
      <c r="E56" s="39">
        <f>E57</f>
        <v>10</v>
      </c>
      <c r="F56" s="42">
        <f t="shared" si="1"/>
        <v>1</v>
      </c>
      <c r="G56" s="39">
        <f aca="true" t="shared" si="12" ref="G56:O56">G57</f>
        <v>0</v>
      </c>
      <c r="H56" s="40">
        <v>0</v>
      </c>
      <c r="I56" s="39">
        <f t="shared" si="12"/>
        <v>1</v>
      </c>
      <c r="J56" s="39">
        <f t="shared" si="12"/>
        <v>0</v>
      </c>
      <c r="K56" s="39">
        <f t="shared" si="12"/>
        <v>0</v>
      </c>
      <c r="L56" s="39">
        <f t="shared" si="12"/>
        <v>0</v>
      </c>
      <c r="M56" s="39">
        <f t="shared" si="12"/>
        <v>0</v>
      </c>
      <c r="N56" s="39">
        <f t="shared" si="12"/>
        <v>0</v>
      </c>
      <c r="O56" s="39">
        <f t="shared" si="12"/>
        <v>0</v>
      </c>
    </row>
    <row r="57" spans="1:15" ht="15.75">
      <c r="A57" s="19" t="s">
        <v>18</v>
      </c>
      <c r="B57" s="4">
        <v>340</v>
      </c>
      <c r="C57" s="29" t="s">
        <v>15</v>
      </c>
      <c r="D57" s="41"/>
      <c r="E57" s="40">
        <v>10</v>
      </c>
      <c r="F57" s="42">
        <f t="shared" si="1"/>
        <v>1</v>
      </c>
      <c r="G57" s="40">
        <v>0</v>
      </c>
      <c r="H57" s="40">
        <v>0</v>
      </c>
      <c r="I57" s="40">
        <v>1</v>
      </c>
      <c r="J57" s="40">
        <v>0</v>
      </c>
      <c r="K57" s="40">
        <v>0</v>
      </c>
      <c r="L57" s="40"/>
      <c r="M57" s="40"/>
      <c r="N57" s="40"/>
      <c r="O57" s="40"/>
    </row>
    <row r="58" spans="1:15" ht="15.75">
      <c r="A58" s="20"/>
      <c r="B58" s="8"/>
      <c r="C58" s="32" t="s">
        <v>17</v>
      </c>
      <c r="D58" s="42">
        <f>D39+D41+D42+D52+D56</f>
        <v>0</v>
      </c>
      <c r="E58" s="42">
        <f>E39+E41+E42+E52+E56</f>
        <v>622</v>
      </c>
      <c r="F58" s="42">
        <f t="shared" si="1"/>
        <v>609</v>
      </c>
      <c r="G58" s="42">
        <f aca="true" t="shared" si="13" ref="G58:O58">G39+G41+G42+G52+G56</f>
        <v>28</v>
      </c>
      <c r="H58" s="42"/>
      <c r="I58" s="42">
        <f t="shared" si="13"/>
        <v>581</v>
      </c>
      <c r="J58" s="42">
        <f t="shared" si="13"/>
        <v>0</v>
      </c>
      <c r="K58" s="42">
        <f t="shared" si="13"/>
        <v>0</v>
      </c>
      <c r="L58" s="42">
        <f t="shared" si="13"/>
        <v>0</v>
      </c>
      <c r="M58" s="42">
        <f>M39+M41+M42+M52+M56</f>
        <v>0</v>
      </c>
      <c r="N58" s="42">
        <f>N39+N41+N42+N52+N56</f>
        <v>0</v>
      </c>
      <c r="O58" s="42">
        <f t="shared" si="13"/>
        <v>0</v>
      </c>
    </row>
    <row r="59" spans="1:15" s="3" customFormat="1" ht="16.5" customHeight="1">
      <c r="A59" s="21" t="s">
        <v>19</v>
      </c>
      <c r="B59" s="1">
        <v>210</v>
      </c>
      <c r="C59" s="30" t="s">
        <v>29</v>
      </c>
      <c r="D59" s="39">
        <f>SUM(D60:D63)</f>
        <v>0</v>
      </c>
      <c r="E59" s="39">
        <f>SUM(E60:E64)</f>
        <v>9177.400000000001</v>
      </c>
      <c r="F59" s="42">
        <f t="shared" si="1"/>
        <v>4421.4</v>
      </c>
      <c r="G59" s="39">
        <f>SUM(G60:G64)</f>
        <v>125</v>
      </c>
      <c r="H59" s="39">
        <v>0</v>
      </c>
      <c r="I59" s="39">
        <f>SUM(I60:I64)</f>
        <v>1282.6</v>
      </c>
      <c r="J59" s="39">
        <f aca="true" t="shared" si="14" ref="J59:O59">SUM(J60:J63)</f>
        <v>2353</v>
      </c>
      <c r="K59" s="39">
        <f>K60+K61+K62+K63+K64</f>
        <v>660.8</v>
      </c>
      <c r="L59" s="39">
        <f t="shared" si="14"/>
        <v>0</v>
      </c>
      <c r="M59" s="39">
        <f>SUM(M60:M63)</f>
        <v>0</v>
      </c>
      <c r="N59" s="39">
        <f>SUM(N60:N63)</f>
        <v>0</v>
      </c>
      <c r="O59" s="39">
        <f t="shared" si="14"/>
        <v>0</v>
      </c>
    </row>
    <row r="60" spans="1:15" ht="15.75">
      <c r="A60" s="19" t="s">
        <v>19</v>
      </c>
      <c r="B60" s="4">
        <v>211</v>
      </c>
      <c r="C60" s="29" t="s">
        <v>154</v>
      </c>
      <c r="D60" s="41"/>
      <c r="E60" s="40">
        <v>4705.8</v>
      </c>
      <c r="F60" s="42">
        <f t="shared" si="1"/>
        <v>2100</v>
      </c>
      <c r="G60" s="40">
        <v>50</v>
      </c>
      <c r="H60" s="40">
        <v>0</v>
      </c>
      <c r="I60" s="40">
        <v>150</v>
      </c>
      <c r="J60" s="40">
        <v>1800</v>
      </c>
      <c r="K60" s="40">
        <v>100</v>
      </c>
      <c r="L60" s="40"/>
      <c r="M60" s="40"/>
      <c r="N60" s="40"/>
      <c r="O60" s="40"/>
    </row>
    <row r="61" spans="1:15" ht="15.75">
      <c r="A61" s="19" t="s">
        <v>151</v>
      </c>
      <c r="B61" s="4">
        <v>211</v>
      </c>
      <c r="C61" s="29" t="s">
        <v>155</v>
      </c>
      <c r="D61" s="41"/>
      <c r="E61" s="40">
        <v>2320.4</v>
      </c>
      <c r="F61" s="42">
        <f t="shared" si="1"/>
        <v>1150.8</v>
      </c>
      <c r="G61" s="40">
        <v>30</v>
      </c>
      <c r="H61" s="40">
        <v>0</v>
      </c>
      <c r="I61" s="40">
        <v>740</v>
      </c>
      <c r="J61" s="40">
        <v>0</v>
      </c>
      <c r="K61" s="40">
        <v>380.8</v>
      </c>
      <c r="L61" s="40"/>
      <c r="M61" s="40"/>
      <c r="N61" s="40"/>
      <c r="O61" s="40"/>
    </row>
    <row r="62" spans="1:15" ht="15.75">
      <c r="A62" s="19" t="s">
        <v>19</v>
      </c>
      <c r="B62" s="4">
        <v>212</v>
      </c>
      <c r="C62" s="29" t="s">
        <v>2</v>
      </c>
      <c r="D62" s="41"/>
      <c r="E62" s="40">
        <v>30</v>
      </c>
      <c r="F62" s="42">
        <f t="shared" si="1"/>
        <v>15</v>
      </c>
      <c r="G62" s="40">
        <v>5</v>
      </c>
      <c r="H62" s="40">
        <v>0</v>
      </c>
      <c r="I62" s="40">
        <v>0</v>
      </c>
      <c r="J62" s="40">
        <v>0</v>
      </c>
      <c r="K62" s="40">
        <v>10</v>
      </c>
      <c r="L62" s="40"/>
      <c r="M62" s="40"/>
      <c r="N62" s="40"/>
      <c r="O62" s="40"/>
    </row>
    <row r="63" spans="1:15" ht="15.75">
      <c r="A63" s="19" t="s">
        <v>19</v>
      </c>
      <c r="B63" s="4">
        <v>213</v>
      </c>
      <c r="C63" s="29" t="s">
        <v>152</v>
      </c>
      <c r="D63" s="41"/>
      <c r="E63" s="40">
        <v>1421.2</v>
      </c>
      <c r="F63" s="42">
        <f t="shared" si="1"/>
        <v>673.6</v>
      </c>
      <c r="G63" s="40">
        <v>30</v>
      </c>
      <c r="H63" s="40">
        <v>0</v>
      </c>
      <c r="I63" s="40">
        <v>90.6</v>
      </c>
      <c r="J63" s="40">
        <v>553</v>
      </c>
      <c r="K63" s="40">
        <v>0</v>
      </c>
      <c r="L63" s="40"/>
      <c r="M63" s="40"/>
      <c r="N63" s="40"/>
      <c r="O63" s="40"/>
    </row>
    <row r="64" spans="1:15" ht="15.75">
      <c r="A64" s="19" t="s">
        <v>151</v>
      </c>
      <c r="B64" s="4">
        <v>213</v>
      </c>
      <c r="C64" s="29" t="s">
        <v>156</v>
      </c>
      <c r="D64" s="41"/>
      <c r="E64" s="40">
        <v>700</v>
      </c>
      <c r="F64" s="42">
        <f t="shared" si="1"/>
        <v>482</v>
      </c>
      <c r="G64" s="40">
        <v>10</v>
      </c>
      <c r="H64" s="40">
        <v>0</v>
      </c>
      <c r="I64" s="40">
        <v>302</v>
      </c>
      <c r="J64" s="40"/>
      <c r="K64" s="40">
        <v>170</v>
      </c>
      <c r="L64" s="40"/>
      <c r="M64" s="40"/>
      <c r="N64" s="40"/>
      <c r="O64" s="40"/>
    </row>
    <row r="65" spans="1:15" s="3" customFormat="1" ht="15.75">
      <c r="A65" s="21" t="s">
        <v>19</v>
      </c>
      <c r="B65" s="1">
        <v>220</v>
      </c>
      <c r="C65" s="30" t="s">
        <v>4</v>
      </c>
      <c r="D65" s="39">
        <f>D66+D67+D68+D70+D71</f>
        <v>0</v>
      </c>
      <c r="E65" s="39">
        <f>E66+E67+E68+E70+E71</f>
        <v>1373</v>
      </c>
      <c r="F65" s="42">
        <f t="shared" si="1"/>
        <v>897</v>
      </c>
      <c r="G65" s="39">
        <f aca="true" t="shared" si="15" ref="G65:O65">G66+G67+G68+G70+G71</f>
        <v>155</v>
      </c>
      <c r="H65" s="40">
        <v>0</v>
      </c>
      <c r="I65" s="39">
        <f t="shared" si="15"/>
        <v>538</v>
      </c>
      <c r="J65" s="39">
        <f t="shared" si="15"/>
        <v>0</v>
      </c>
      <c r="K65" s="39">
        <f t="shared" si="15"/>
        <v>204</v>
      </c>
      <c r="L65" s="39">
        <f t="shared" si="15"/>
        <v>0</v>
      </c>
      <c r="M65" s="39">
        <f>M66+M67+M68+M70+M71</f>
        <v>0</v>
      </c>
      <c r="N65" s="39">
        <f>N66+N67+N68+N70+N71</f>
        <v>0</v>
      </c>
      <c r="O65" s="39">
        <f t="shared" si="15"/>
        <v>0</v>
      </c>
    </row>
    <row r="66" spans="1:15" ht="15.75">
      <c r="A66" s="19" t="s">
        <v>19</v>
      </c>
      <c r="B66" s="4">
        <v>221</v>
      </c>
      <c r="C66" s="29" t="s">
        <v>5</v>
      </c>
      <c r="D66" s="41"/>
      <c r="E66" s="40">
        <v>50</v>
      </c>
      <c r="F66" s="42">
        <f t="shared" si="1"/>
        <v>50</v>
      </c>
      <c r="G66" s="40">
        <v>20</v>
      </c>
      <c r="H66" s="40">
        <v>0</v>
      </c>
      <c r="I66" s="40">
        <v>20</v>
      </c>
      <c r="J66" s="40">
        <v>0</v>
      </c>
      <c r="K66" s="40">
        <v>10</v>
      </c>
      <c r="L66" s="40"/>
      <c r="M66" s="40"/>
      <c r="N66" s="40"/>
      <c r="O66" s="40"/>
    </row>
    <row r="67" spans="1:15" ht="15.75">
      <c r="A67" s="19" t="s">
        <v>19</v>
      </c>
      <c r="B67" s="4">
        <v>222</v>
      </c>
      <c r="C67" s="29" t="s">
        <v>6</v>
      </c>
      <c r="D67" s="41"/>
      <c r="E67" s="40">
        <v>45</v>
      </c>
      <c r="F67" s="42">
        <f t="shared" si="1"/>
        <v>10</v>
      </c>
      <c r="G67" s="40">
        <v>10</v>
      </c>
      <c r="H67" s="40">
        <v>0</v>
      </c>
      <c r="I67" s="40"/>
      <c r="J67" s="40">
        <v>0</v>
      </c>
      <c r="K67" s="40">
        <v>0</v>
      </c>
      <c r="L67" s="40"/>
      <c r="M67" s="40"/>
      <c r="N67" s="40"/>
      <c r="O67" s="40"/>
    </row>
    <row r="68" spans="1:15" ht="15.75">
      <c r="A68" s="19" t="s">
        <v>19</v>
      </c>
      <c r="B68" s="4">
        <v>223</v>
      </c>
      <c r="C68" s="29" t="s">
        <v>7</v>
      </c>
      <c r="D68" s="41"/>
      <c r="E68" s="40">
        <v>874</v>
      </c>
      <c r="F68" s="42">
        <f t="shared" si="1"/>
        <v>732</v>
      </c>
      <c r="G68" s="40">
        <v>75</v>
      </c>
      <c r="H68" s="40">
        <v>0</v>
      </c>
      <c r="I68" s="40">
        <v>478</v>
      </c>
      <c r="J68" s="40">
        <v>0</v>
      </c>
      <c r="K68" s="40">
        <v>179</v>
      </c>
      <c r="L68" s="40"/>
      <c r="M68" s="40"/>
      <c r="N68" s="40"/>
      <c r="O68" s="40"/>
    </row>
    <row r="69" spans="1:15" ht="15.75" hidden="1">
      <c r="A69" s="19" t="s">
        <v>19</v>
      </c>
      <c r="B69" s="4">
        <v>224</v>
      </c>
      <c r="C69" s="29" t="s">
        <v>8</v>
      </c>
      <c r="D69" s="41"/>
      <c r="E69" s="40"/>
      <c r="F69" s="42">
        <f t="shared" si="1"/>
        <v>0</v>
      </c>
      <c r="G69" s="40"/>
      <c r="H69" s="40">
        <v>0</v>
      </c>
      <c r="I69" s="40"/>
      <c r="J69" s="40"/>
      <c r="K69" s="40"/>
      <c r="L69" s="40"/>
      <c r="M69" s="40"/>
      <c r="N69" s="40"/>
      <c r="O69" s="40"/>
    </row>
    <row r="70" spans="1:15" ht="15.75">
      <c r="A70" s="19" t="s">
        <v>19</v>
      </c>
      <c r="B70" s="4">
        <v>225</v>
      </c>
      <c r="C70" s="29" t="s">
        <v>9</v>
      </c>
      <c r="D70" s="41"/>
      <c r="E70" s="40">
        <v>155</v>
      </c>
      <c r="F70" s="42">
        <f t="shared" si="1"/>
        <v>50</v>
      </c>
      <c r="G70" s="40">
        <v>30</v>
      </c>
      <c r="H70" s="40">
        <v>0</v>
      </c>
      <c r="I70" s="40">
        <v>10</v>
      </c>
      <c r="J70" s="40">
        <v>0</v>
      </c>
      <c r="K70" s="40">
        <v>10</v>
      </c>
      <c r="L70" s="40"/>
      <c r="M70" s="40"/>
      <c r="N70" s="40"/>
      <c r="O70" s="40"/>
    </row>
    <row r="71" spans="1:15" ht="27.75" customHeight="1">
      <c r="A71" s="19" t="s">
        <v>19</v>
      </c>
      <c r="B71" s="4">
        <v>226</v>
      </c>
      <c r="C71" s="29" t="s">
        <v>10</v>
      </c>
      <c r="D71" s="41"/>
      <c r="E71" s="40">
        <v>249</v>
      </c>
      <c r="F71" s="42">
        <f t="shared" si="1"/>
        <v>55</v>
      </c>
      <c r="G71" s="40">
        <v>20</v>
      </c>
      <c r="H71" s="40">
        <v>0</v>
      </c>
      <c r="I71" s="40">
        <v>30</v>
      </c>
      <c r="J71" s="40">
        <v>0</v>
      </c>
      <c r="K71" s="40">
        <v>5</v>
      </c>
      <c r="L71" s="40"/>
      <c r="M71" s="40"/>
      <c r="N71" s="40"/>
      <c r="O71" s="40"/>
    </row>
    <row r="72" spans="1:15" s="3" customFormat="1" ht="15.75">
      <c r="A72" s="21" t="s">
        <v>19</v>
      </c>
      <c r="B72" s="1">
        <v>251</v>
      </c>
      <c r="C72" s="29" t="s">
        <v>110</v>
      </c>
      <c r="D72" s="79">
        <v>0</v>
      </c>
      <c r="E72" s="39">
        <v>108</v>
      </c>
      <c r="F72" s="42">
        <f t="shared" si="1"/>
        <v>108.2</v>
      </c>
      <c r="G72" s="39">
        <v>0</v>
      </c>
      <c r="H72" s="40">
        <v>0</v>
      </c>
      <c r="I72" s="39"/>
      <c r="J72" s="39">
        <v>0</v>
      </c>
      <c r="K72" s="39">
        <v>108.2</v>
      </c>
      <c r="L72" s="39"/>
      <c r="M72" s="39"/>
      <c r="N72" s="39"/>
      <c r="O72" s="39"/>
    </row>
    <row r="73" spans="1:15" s="3" customFormat="1" ht="42" customHeight="1" hidden="1">
      <c r="A73" s="21" t="s">
        <v>19</v>
      </c>
      <c r="B73" s="1">
        <v>263</v>
      </c>
      <c r="C73" s="30" t="s">
        <v>42</v>
      </c>
      <c r="D73" s="79"/>
      <c r="E73" s="39">
        <v>0</v>
      </c>
      <c r="F73" s="42">
        <f t="shared" si="1"/>
        <v>0</v>
      </c>
      <c r="G73" s="39">
        <v>0</v>
      </c>
      <c r="H73" s="40">
        <v>0</v>
      </c>
      <c r="I73" s="39">
        <v>0</v>
      </c>
      <c r="J73" s="39">
        <v>0</v>
      </c>
      <c r="K73" s="39">
        <v>0</v>
      </c>
      <c r="L73" s="39"/>
      <c r="M73" s="39">
        <v>0</v>
      </c>
      <c r="N73" s="39">
        <v>0</v>
      </c>
      <c r="O73" s="39">
        <v>0</v>
      </c>
    </row>
    <row r="74" spans="1:15" s="3" customFormat="1" ht="15.75">
      <c r="A74" s="21" t="s">
        <v>19</v>
      </c>
      <c r="B74" s="1">
        <v>290</v>
      </c>
      <c r="C74" s="30" t="s">
        <v>12</v>
      </c>
      <c r="D74" s="79">
        <v>0</v>
      </c>
      <c r="E74" s="39">
        <v>30</v>
      </c>
      <c r="F74" s="42">
        <f t="shared" si="1"/>
        <v>20</v>
      </c>
      <c r="G74" s="39">
        <v>10</v>
      </c>
      <c r="H74" s="40">
        <v>0</v>
      </c>
      <c r="I74" s="39">
        <v>0</v>
      </c>
      <c r="J74" s="39">
        <v>0</v>
      </c>
      <c r="K74" s="39">
        <v>10</v>
      </c>
      <c r="L74" s="39"/>
      <c r="M74" s="39">
        <v>0</v>
      </c>
      <c r="N74" s="39">
        <v>0</v>
      </c>
      <c r="O74" s="39">
        <v>0</v>
      </c>
    </row>
    <row r="75" spans="1:15" s="3" customFormat="1" ht="15.75">
      <c r="A75" s="21" t="s">
        <v>19</v>
      </c>
      <c r="B75" s="1">
        <v>300</v>
      </c>
      <c r="C75" s="30" t="s">
        <v>13</v>
      </c>
      <c r="D75" s="39">
        <f>SUM(D76:D77)</f>
        <v>0</v>
      </c>
      <c r="E75" s="39">
        <f>SUM(E76:E77)</f>
        <v>822</v>
      </c>
      <c r="F75" s="42">
        <f t="shared" si="1"/>
        <v>200</v>
      </c>
      <c r="G75" s="39">
        <f>G76+G77</f>
        <v>20</v>
      </c>
      <c r="H75" s="40">
        <v>0</v>
      </c>
      <c r="I75" s="39">
        <f>SUM(I76:I77)</f>
        <v>140</v>
      </c>
      <c r="J75" s="39">
        <f>SUM(J76:J77)</f>
        <v>0</v>
      </c>
      <c r="K75" s="39">
        <f>K76+K77</f>
        <v>40</v>
      </c>
      <c r="L75" s="39"/>
      <c r="M75" s="39">
        <f>SUM(M76:M77)</f>
        <v>0</v>
      </c>
      <c r="N75" s="39">
        <f>SUM(N76:N77)</f>
        <v>0</v>
      </c>
      <c r="O75" s="39">
        <f>SUM(O76:O77)</f>
        <v>0</v>
      </c>
    </row>
    <row r="76" spans="1:15" ht="15.75">
      <c r="A76" s="19" t="s">
        <v>19</v>
      </c>
      <c r="B76" s="4">
        <v>310</v>
      </c>
      <c r="C76" s="29" t="s">
        <v>14</v>
      </c>
      <c r="D76" s="41"/>
      <c r="E76" s="40">
        <v>412</v>
      </c>
      <c r="F76" s="42">
        <f t="shared" si="1"/>
        <v>60</v>
      </c>
      <c r="G76" s="40">
        <v>10</v>
      </c>
      <c r="H76" s="40">
        <v>0</v>
      </c>
      <c r="I76" s="40">
        <v>30</v>
      </c>
      <c r="J76" s="40">
        <v>0</v>
      </c>
      <c r="K76" s="40">
        <v>20</v>
      </c>
      <c r="L76" s="40"/>
      <c r="M76" s="40"/>
      <c r="N76" s="40"/>
      <c r="O76" s="40"/>
    </row>
    <row r="77" spans="1:15" ht="15.75">
      <c r="A77" s="19" t="s">
        <v>19</v>
      </c>
      <c r="B77" s="4">
        <v>340</v>
      </c>
      <c r="C77" s="29" t="s">
        <v>15</v>
      </c>
      <c r="D77" s="41"/>
      <c r="E77" s="40">
        <v>410</v>
      </c>
      <c r="F77" s="42">
        <f t="shared" si="1"/>
        <v>140</v>
      </c>
      <c r="G77" s="40">
        <v>10</v>
      </c>
      <c r="H77" s="40">
        <v>0</v>
      </c>
      <c r="I77" s="40">
        <v>110</v>
      </c>
      <c r="J77" s="40">
        <v>0</v>
      </c>
      <c r="K77" s="40">
        <v>20</v>
      </c>
      <c r="L77" s="40"/>
      <c r="M77" s="40"/>
      <c r="N77" s="40"/>
      <c r="O77" s="40"/>
    </row>
    <row r="78" spans="1:15" ht="15.75">
      <c r="A78" s="20"/>
      <c r="B78" s="8"/>
      <c r="C78" s="7" t="s">
        <v>17</v>
      </c>
      <c r="D78" s="42">
        <f>SUM(D59,D65,D73,D74,D75,D72)</f>
        <v>0</v>
      </c>
      <c r="E78" s="42">
        <f>SUM(E59,E65,E73,E74,E75,E72)</f>
        <v>11510.400000000001</v>
      </c>
      <c r="F78" s="42">
        <f t="shared" si="1"/>
        <v>5646.6</v>
      </c>
      <c r="G78" s="42">
        <f>G59+G65+G74+G75</f>
        <v>310</v>
      </c>
      <c r="H78" s="42"/>
      <c r="I78" s="42">
        <f>I59+I65+I75</f>
        <v>1960.6</v>
      </c>
      <c r="J78" s="42">
        <f aca="true" t="shared" si="16" ref="J78:O78">SUM(J59,J65,J73,J74,J75,J72)</f>
        <v>2353</v>
      </c>
      <c r="K78" s="42">
        <f t="shared" si="16"/>
        <v>1023</v>
      </c>
      <c r="L78" s="42">
        <f t="shared" si="16"/>
        <v>0</v>
      </c>
      <c r="M78" s="42">
        <f>SUM(M59,M65,M73,M74,M75,M72)</f>
        <v>0</v>
      </c>
      <c r="N78" s="42">
        <f>SUM(N59,N65,N73,N74,N75,N72)</f>
        <v>0</v>
      </c>
      <c r="O78" s="42">
        <f t="shared" si="16"/>
        <v>0</v>
      </c>
    </row>
    <row r="79" spans="1:15" s="3" customFormat="1" ht="22.5" customHeight="1" hidden="1">
      <c r="A79" s="21" t="s">
        <v>65</v>
      </c>
      <c r="B79" s="1"/>
      <c r="C79" s="30"/>
      <c r="D79" s="79"/>
      <c r="E79" s="39">
        <f>SUM(E80:E82)</f>
        <v>0</v>
      </c>
      <c r="F79" s="42">
        <f t="shared" si="1"/>
        <v>0</v>
      </c>
      <c r="G79" s="39">
        <f aca="true" t="shared" si="17" ref="G79:O79">SUM(G80:G82)</f>
        <v>0</v>
      </c>
      <c r="H79" s="39"/>
      <c r="I79" s="39">
        <f t="shared" si="17"/>
        <v>0</v>
      </c>
      <c r="J79" s="39">
        <f t="shared" si="17"/>
        <v>0</v>
      </c>
      <c r="K79" s="39">
        <f t="shared" si="17"/>
        <v>0</v>
      </c>
      <c r="L79" s="39"/>
      <c r="M79" s="39">
        <f>SUM(M80:M82)</f>
        <v>0</v>
      </c>
      <c r="N79" s="39">
        <f>SUM(N80:N82)</f>
        <v>0</v>
      </c>
      <c r="O79" s="39">
        <f t="shared" si="17"/>
        <v>0</v>
      </c>
    </row>
    <row r="80" spans="1:15" ht="15.75" hidden="1">
      <c r="A80" s="19" t="s">
        <v>65</v>
      </c>
      <c r="B80" s="4">
        <v>211</v>
      </c>
      <c r="C80" s="29" t="s">
        <v>1</v>
      </c>
      <c r="D80" s="41"/>
      <c r="E80" s="40"/>
      <c r="F80" s="42">
        <f t="shared" si="1"/>
        <v>0</v>
      </c>
      <c r="G80" s="40"/>
      <c r="H80" s="40"/>
      <c r="I80" s="40"/>
      <c r="J80" s="40"/>
      <c r="K80" s="40"/>
      <c r="L80" s="40"/>
      <c r="M80" s="40"/>
      <c r="N80" s="40"/>
      <c r="O80" s="40"/>
    </row>
    <row r="81" spans="1:15" ht="15.75" hidden="1">
      <c r="A81" s="19" t="s">
        <v>65</v>
      </c>
      <c r="B81" s="4">
        <v>212</v>
      </c>
      <c r="C81" s="29" t="s">
        <v>2</v>
      </c>
      <c r="D81" s="41"/>
      <c r="E81" s="40"/>
      <c r="F81" s="42">
        <f t="shared" si="1"/>
        <v>0</v>
      </c>
      <c r="G81" s="40"/>
      <c r="H81" s="40"/>
      <c r="I81" s="40"/>
      <c r="J81" s="40"/>
      <c r="K81" s="40"/>
      <c r="L81" s="40"/>
      <c r="M81" s="40"/>
      <c r="N81" s="40"/>
      <c r="O81" s="40"/>
    </row>
    <row r="82" spans="1:15" ht="15.75" hidden="1">
      <c r="A82" s="19" t="s">
        <v>65</v>
      </c>
      <c r="B82" s="4">
        <v>213</v>
      </c>
      <c r="C82" s="29" t="s">
        <v>3</v>
      </c>
      <c r="D82" s="41"/>
      <c r="E82" s="40"/>
      <c r="F82" s="42">
        <f aca="true" t="shared" si="18" ref="F82:F145">G82+I82+J82+K82+L82+M82+N82+O82</f>
        <v>0</v>
      </c>
      <c r="G82" s="40"/>
      <c r="H82" s="40"/>
      <c r="I82" s="40"/>
      <c r="J82" s="40"/>
      <c r="K82" s="40"/>
      <c r="L82" s="40"/>
      <c r="M82" s="40"/>
      <c r="N82" s="40"/>
      <c r="O82" s="40"/>
    </row>
    <row r="83" spans="1:15" s="3" customFormat="1" ht="15.75" hidden="1">
      <c r="A83" s="21" t="s">
        <v>65</v>
      </c>
      <c r="B83" s="1">
        <v>220</v>
      </c>
      <c r="C83" s="30" t="s">
        <v>4</v>
      </c>
      <c r="D83" s="79"/>
      <c r="E83" s="39">
        <f>SUM(E84:E90)</f>
        <v>628</v>
      </c>
      <c r="F83" s="42">
        <f t="shared" si="18"/>
        <v>677</v>
      </c>
      <c r="G83" s="39">
        <f aca="true" t="shared" si="19" ref="G83:O83">SUM(G84:G90)</f>
        <v>0</v>
      </c>
      <c r="H83" s="39"/>
      <c r="I83" s="39">
        <f t="shared" si="19"/>
        <v>0</v>
      </c>
      <c r="J83" s="39">
        <f t="shared" si="19"/>
        <v>0</v>
      </c>
      <c r="K83" s="39">
        <f t="shared" si="19"/>
        <v>677</v>
      </c>
      <c r="L83" s="39"/>
      <c r="M83" s="39">
        <f>SUM(M84:M90)</f>
        <v>0</v>
      </c>
      <c r="N83" s="39">
        <f>SUM(N84:N90)</f>
        <v>0</v>
      </c>
      <c r="O83" s="39">
        <f t="shared" si="19"/>
        <v>0</v>
      </c>
    </row>
    <row r="84" spans="1:15" ht="15.75" hidden="1">
      <c r="A84" s="19" t="s">
        <v>65</v>
      </c>
      <c r="B84" s="4">
        <v>221</v>
      </c>
      <c r="C84" s="29" t="s">
        <v>5</v>
      </c>
      <c r="D84" s="41"/>
      <c r="E84" s="40"/>
      <c r="F84" s="42">
        <f t="shared" si="18"/>
        <v>0</v>
      </c>
      <c r="G84" s="40"/>
      <c r="H84" s="40"/>
      <c r="I84" s="40"/>
      <c r="J84" s="40"/>
      <c r="K84" s="40"/>
      <c r="L84" s="40"/>
      <c r="M84" s="40"/>
      <c r="N84" s="40"/>
      <c r="O84" s="40"/>
    </row>
    <row r="85" spans="1:15" ht="15.75" hidden="1">
      <c r="A85" s="19" t="s">
        <v>65</v>
      </c>
      <c r="B85" s="4">
        <v>222</v>
      </c>
      <c r="C85" s="29" t="s">
        <v>6</v>
      </c>
      <c r="D85" s="41"/>
      <c r="E85" s="40"/>
      <c r="F85" s="42">
        <f t="shared" si="18"/>
        <v>0</v>
      </c>
      <c r="G85" s="40"/>
      <c r="H85" s="40"/>
      <c r="I85" s="40"/>
      <c r="J85" s="40"/>
      <c r="K85" s="40"/>
      <c r="L85" s="40"/>
      <c r="M85" s="40"/>
      <c r="N85" s="40"/>
      <c r="O85" s="40"/>
    </row>
    <row r="86" spans="1:15" ht="15.75" hidden="1">
      <c r="A86" s="19" t="s">
        <v>65</v>
      </c>
      <c r="B86" s="4">
        <v>223</v>
      </c>
      <c r="C86" s="29" t="s">
        <v>7</v>
      </c>
      <c r="D86" s="41"/>
      <c r="E86" s="40"/>
      <c r="F86" s="42">
        <f t="shared" si="18"/>
        <v>0</v>
      </c>
      <c r="G86" s="40"/>
      <c r="H86" s="40"/>
      <c r="I86" s="40"/>
      <c r="J86" s="40"/>
      <c r="K86" s="40"/>
      <c r="L86" s="40"/>
      <c r="M86" s="40"/>
      <c r="N86" s="40"/>
      <c r="O86" s="40"/>
    </row>
    <row r="87" spans="1:15" ht="15.75" hidden="1">
      <c r="A87" s="19" t="s">
        <v>65</v>
      </c>
      <c r="B87" s="4">
        <v>224</v>
      </c>
      <c r="C87" s="29" t="s">
        <v>8</v>
      </c>
      <c r="D87" s="41"/>
      <c r="E87" s="40"/>
      <c r="F87" s="42">
        <f t="shared" si="18"/>
        <v>0</v>
      </c>
      <c r="G87" s="40"/>
      <c r="H87" s="40"/>
      <c r="I87" s="40"/>
      <c r="J87" s="40"/>
      <c r="K87" s="40"/>
      <c r="L87" s="40"/>
      <c r="M87" s="40"/>
      <c r="N87" s="40"/>
      <c r="O87" s="40"/>
    </row>
    <row r="88" spans="1:15" ht="15.75" hidden="1">
      <c r="A88" s="19" t="s">
        <v>65</v>
      </c>
      <c r="B88" s="4">
        <v>225</v>
      </c>
      <c r="C88" s="29" t="s">
        <v>9</v>
      </c>
      <c r="D88" s="41"/>
      <c r="E88" s="40"/>
      <c r="F88" s="42">
        <f t="shared" si="18"/>
        <v>0</v>
      </c>
      <c r="G88" s="40"/>
      <c r="H88" s="40"/>
      <c r="I88" s="40"/>
      <c r="J88" s="40"/>
      <c r="K88" s="40"/>
      <c r="L88" s="40"/>
      <c r="M88" s="40"/>
      <c r="N88" s="40"/>
      <c r="O88" s="40"/>
    </row>
    <row r="89" spans="1:15" ht="15.75" hidden="1">
      <c r="A89" s="19" t="s">
        <v>65</v>
      </c>
      <c r="B89" s="4">
        <v>226</v>
      </c>
      <c r="C89" s="29" t="s">
        <v>10</v>
      </c>
      <c r="D89" s="41"/>
      <c r="E89" s="40"/>
      <c r="F89" s="42">
        <f t="shared" si="18"/>
        <v>0</v>
      </c>
      <c r="G89" s="40"/>
      <c r="H89" s="40"/>
      <c r="I89" s="40"/>
      <c r="J89" s="40"/>
      <c r="K89" s="40"/>
      <c r="L89" s="40"/>
      <c r="M89" s="40"/>
      <c r="N89" s="40"/>
      <c r="O89" s="40"/>
    </row>
    <row r="90" spans="1:15" s="3" customFormat="1" ht="21.75" customHeight="1">
      <c r="A90" s="19" t="s">
        <v>65</v>
      </c>
      <c r="B90" s="4">
        <v>251</v>
      </c>
      <c r="C90" s="29" t="s">
        <v>110</v>
      </c>
      <c r="D90" s="41">
        <v>0</v>
      </c>
      <c r="E90" s="39">
        <v>628</v>
      </c>
      <c r="F90" s="42">
        <f t="shared" si="18"/>
        <v>677</v>
      </c>
      <c r="G90" s="39">
        <v>0</v>
      </c>
      <c r="H90" s="39">
        <v>0</v>
      </c>
      <c r="I90" s="39">
        <v>0</v>
      </c>
      <c r="J90" s="39">
        <v>0</v>
      </c>
      <c r="K90" s="39">
        <v>677</v>
      </c>
      <c r="L90" s="39"/>
      <c r="M90" s="39"/>
      <c r="N90" s="39"/>
      <c r="O90" s="39"/>
    </row>
    <row r="91" spans="1:15" s="3" customFormat="1" ht="31.5" hidden="1">
      <c r="A91" s="21" t="s">
        <v>65</v>
      </c>
      <c r="B91" s="1">
        <v>263</v>
      </c>
      <c r="C91" s="30" t="s">
        <v>42</v>
      </c>
      <c r="D91" s="79"/>
      <c r="E91" s="39">
        <v>0</v>
      </c>
      <c r="F91" s="42">
        <f t="shared" si="18"/>
        <v>0</v>
      </c>
      <c r="G91" s="39">
        <v>0</v>
      </c>
      <c r="H91" s="39"/>
      <c r="I91" s="39">
        <v>0</v>
      </c>
      <c r="J91" s="39">
        <v>0</v>
      </c>
      <c r="K91" s="39">
        <v>0</v>
      </c>
      <c r="L91" s="39"/>
      <c r="M91" s="39">
        <v>0</v>
      </c>
      <c r="N91" s="39">
        <v>0</v>
      </c>
      <c r="O91" s="39">
        <v>0</v>
      </c>
    </row>
    <row r="92" spans="1:15" s="3" customFormat="1" ht="15.75" hidden="1">
      <c r="A92" s="21" t="s">
        <v>65</v>
      </c>
      <c r="B92" s="1">
        <v>290</v>
      </c>
      <c r="C92" s="30" t="s">
        <v>12</v>
      </c>
      <c r="D92" s="79"/>
      <c r="E92" s="39">
        <v>0</v>
      </c>
      <c r="F92" s="42">
        <f t="shared" si="18"/>
        <v>0</v>
      </c>
      <c r="G92" s="39">
        <v>0</v>
      </c>
      <c r="H92" s="39"/>
      <c r="I92" s="39">
        <v>0</v>
      </c>
      <c r="J92" s="39">
        <v>0</v>
      </c>
      <c r="K92" s="39">
        <v>0</v>
      </c>
      <c r="L92" s="39"/>
      <c r="M92" s="39">
        <v>0</v>
      </c>
      <c r="N92" s="39">
        <v>0</v>
      </c>
      <c r="O92" s="39">
        <v>0</v>
      </c>
    </row>
    <row r="93" spans="1:15" s="3" customFormat="1" ht="15.75" hidden="1">
      <c r="A93" s="21" t="s">
        <v>65</v>
      </c>
      <c r="B93" s="1">
        <v>300</v>
      </c>
      <c r="C93" s="30" t="s">
        <v>13</v>
      </c>
      <c r="D93" s="79"/>
      <c r="E93" s="39">
        <f>SUM(E94:E95)</f>
        <v>0</v>
      </c>
      <c r="F93" s="42">
        <f t="shared" si="18"/>
        <v>0</v>
      </c>
      <c r="G93" s="39">
        <f aca="true" t="shared" si="20" ref="G93:O93">SUM(G94:G95)</f>
        <v>0</v>
      </c>
      <c r="H93" s="39"/>
      <c r="I93" s="39">
        <f t="shared" si="20"/>
        <v>0</v>
      </c>
      <c r="J93" s="39">
        <f t="shared" si="20"/>
        <v>0</v>
      </c>
      <c r="K93" s="39">
        <f t="shared" si="20"/>
        <v>0</v>
      </c>
      <c r="L93" s="39"/>
      <c r="M93" s="39">
        <f>SUM(M94:M95)</f>
        <v>0</v>
      </c>
      <c r="N93" s="39">
        <f>SUM(N94:N95)</f>
        <v>0</v>
      </c>
      <c r="O93" s="39">
        <f t="shared" si="20"/>
        <v>0</v>
      </c>
    </row>
    <row r="94" spans="1:15" ht="15.75" hidden="1">
      <c r="A94" s="19" t="s">
        <v>65</v>
      </c>
      <c r="B94" s="4">
        <v>310</v>
      </c>
      <c r="C94" s="29" t="s">
        <v>14</v>
      </c>
      <c r="D94" s="41"/>
      <c r="E94" s="40"/>
      <c r="F94" s="42">
        <f t="shared" si="18"/>
        <v>0</v>
      </c>
      <c r="G94" s="40"/>
      <c r="H94" s="40"/>
      <c r="I94" s="40"/>
      <c r="J94" s="40"/>
      <c r="K94" s="40"/>
      <c r="L94" s="40"/>
      <c r="M94" s="40"/>
      <c r="N94" s="40"/>
      <c r="O94" s="40"/>
    </row>
    <row r="95" spans="1:15" ht="15.75" hidden="1">
      <c r="A95" s="19" t="s">
        <v>65</v>
      </c>
      <c r="B95" s="4">
        <v>340</v>
      </c>
      <c r="C95" s="29" t="s">
        <v>15</v>
      </c>
      <c r="D95" s="41"/>
      <c r="E95" s="40"/>
      <c r="F95" s="42">
        <f t="shared" si="18"/>
        <v>0</v>
      </c>
      <c r="G95" s="40"/>
      <c r="H95" s="40"/>
      <c r="I95" s="40"/>
      <c r="J95" s="40"/>
      <c r="K95" s="40"/>
      <c r="L95" s="40"/>
      <c r="M95" s="40"/>
      <c r="N95" s="40"/>
      <c r="O95" s="40"/>
    </row>
    <row r="96" spans="1:15" ht="15.75">
      <c r="A96" s="20"/>
      <c r="B96" s="8"/>
      <c r="C96" s="7" t="s">
        <v>17</v>
      </c>
      <c r="D96" s="42">
        <f>D90</f>
        <v>0</v>
      </c>
      <c r="E96" s="42">
        <f>E90</f>
        <v>628</v>
      </c>
      <c r="F96" s="42">
        <f t="shared" si="18"/>
        <v>677</v>
      </c>
      <c r="G96" s="42">
        <f aca="true" t="shared" si="21" ref="G96:O96">G90</f>
        <v>0</v>
      </c>
      <c r="H96" s="42"/>
      <c r="I96" s="42">
        <f t="shared" si="21"/>
        <v>0</v>
      </c>
      <c r="J96" s="42">
        <f t="shared" si="21"/>
        <v>0</v>
      </c>
      <c r="K96" s="42">
        <f t="shared" si="21"/>
        <v>677</v>
      </c>
      <c r="L96" s="42">
        <f t="shared" si="21"/>
        <v>0</v>
      </c>
      <c r="M96" s="42">
        <f>M90</f>
        <v>0</v>
      </c>
      <c r="N96" s="42">
        <f>N90</f>
        <v>0</v>
      </c>
      <c r="O96" s="42">
        <f t="shared" si="21"/>
        <v>0</v>
      </c>
    </row>
    <row r="97" spans="1:15" ht="15.75">
      <c r="A97" s="52" t="s">
        <v>80</v>
      </c>
      <c r="B97" s="25">
        <v>290</v>
      </c>
      <c r="C97" s="24" t="s">
        <v>81</v>
      </c>
      <c r="D97" s="53">
        <v>0</v>
      </c>
      <c r="E97" s="53">
        <v>0</v>
      </c>
      <c r="F97" s="53">
        <f t="shared" si="18"/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</row>
    <row r="98" spans="1:15" ht="15.75">
      <c r="A98" s="52" t="s">
        <v>23</v>
      </c>
      <c r="B98" s="25">
        <v>231</v>
      </c>
      <c r="C98" s="24" t="s">
        <v>24</v>
      </c>
      <c r="D98" s="53"/>
      <c r="E98" s="53">
        <v>0</v>
      </c>
      <c r="F98" s="53">
        <f t="shared" si="18"/>
        <v>0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3"/>
      <c r="M98" s="53">
        <v>0</v>
      </c>
      <c r="N98" s="53">
        <v>0</v>
      </c>
      <c r="O98" s="53">
        <v>0</v>
      </c>
    </row>
    <row r="99" spans="1:15" ht="15.75">
      <c r="A99" s="52" t="s">
        <v>23</v>
      </c>
      <c r="B99" s="25">
        <v>290</v>
      </c>
      <c r="C99" s="24" t="s">
        <v>25</v>
      </c>
      <c r="D99" s="53">
        <v>0</v>
      </c>
      <c r="E99" s="53">
        <v>135</v>
      </c>
      <c r="F99" s="53">
        <f t="shared" si="18"/>
        <v>10</v>
      </c>
      <c r="G99" s="53">
        <v>10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</row>
    <row r="100" spans="1:15" ht="15.75">
      <c r="A100" s="52" t="s">
        <v>97</v>
      </c>
      <c r="B100" s="25">
        <v>226</v>
      </c>
      <c r="C100" s="24" t="s">
        <v>26</v>
      </c>
      <c r="D100" s="53"/>
      <c r="E100" s="53">
        <v>0</v>
      </c>
      <c r="F100" s="53">
        <f t="shared" si="18"/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/>
      <c r="M100" s="53">
        <v>0</v>
      </c>
      <c r="N100" s="53">
        <v>0</v>
      </c>
      <c r="O100" s="53">
        <v>0</v>
      </c>
    </row>
    <row r="101" spans="1:15" ht="15.75">
      <c r="A101" s="52" t="s">
        <v>97</v>
      </c>
      <c r="B101" s="25">
        <v>290</v>
      </c>
      <c r="C101" s="24" t="s">
        <v>26</v>
      </c>
      <c r="D101" s="53">
        <v>0</v>
      </c>
      <c r="E101" s="53">
        <v>35</v>
      </c>
      <c r="F101" s="53">
        <f t="shared" si="18"/>
        <v>15</v>
      </c>
      <c r="G101" s="53">
        <v>10</v>
      </c>
      <c r="H101" s="53">
        <v>0</v>
      </c>
      <c r="I101" s="53">
        <v>5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</row>
    <row r="102" spans="1:15" ht="15.75">
      <c r="A102" s="52" t="s">
        <v>97</v>
      </c>
      <c r="B102" s="25">
        <v>340</v>
      </c>
      <c r="C102" s="24" t="s">
        <v>26</v>
      </c>
      <c r="D102" s="53"/>
      <c r="E102" s="53">
        <v>0</v>
      </c>
      <c r="F102" s="53">
        <f t="shared" si="18"/>
        <v>0.7</v>
      </c>
      <c r="G102" s="53">
        <v>0</v>
      </c>
      <c r="H102" s="53">
        <v>0</v>
      </c>
      <c r="I102" s="53">
        <v>0</v>
      </c>
      <c r="J102" s="53">
        <v>0</v>
      </c>
      <c r="K102" s="53">
        <v>0</v>
      </c>
      <c r="L102" s="53">
        <v>0.7</v>
      </c>
      <c r="M102" s="53"/>
      <c r="N102" s="53"/>
      <c r="O102" s="53"/>
    </row>
    <row r="103" spans="1:15" s="3" customFormat="1" ht="15.75">
      <c r="A103" s="126" t="s">
        <v>27</v>
      </c>
      <c r="B103" s="127"/>
      <c r="C103" s="127"/>
      <c r="D103" s="42">
        <f aca="true" t="shared" si="22" ref="D103:O103">SUM(D37,D58,D78,D98,D99,D101,D100,D96,D97)</f>
        <v>0</v>
      </c>
      <c r="E103" s="42">
        <f>SUM(E37,E58,E78,E98,E99,E101,E100,E96,E97)</f>
        <v>14111.400000000001</v>
      </c>
      <c r="F103" s="42">
        <f>G103+I103+J103+K103+L103+M103+N103+O103</f>
        <v>8139.3</v>
      </c>
      <c r="G103" s="42">
        <f>G37+G58+G78+G96+G99+G101</f>
        <v>393</v>
      </c>
      <c r="H103" s="42"/>
      <c r="I103" s="42">
        <f t="shared" si="22"/>
        <v>2681.6</v>
      </c>
      <c r="J103" s="42">
        <f>J96+J78+J58+J37</f>
        <v>3264</v>
      </c>
      <c r="K103" s="42">
        <f t="shared" si="22"/>
        <v>1800</v>
      </c>
      <c r="L103" s="42">
        <f>SUM(L37,L58,L78,L98,L99,L101,L100,L96,L97)+L102</f>
        <v>0.7</v>
      </c>
      <c r="M103" s="42">
        <f t="shared" si="22"/>
        <v>0</v>
      </c>
      <c r="N103" s="42">
        <f t="shared" si="22"/>
        <v>0</v>
      </c>
      <c r="O103" s="42">
        <f t="shared" si="22"/>
        <v>0</v>
      </c>
    </row>
    <row r="104" spans="1:15" ht="21.75" customHeight="1">
      <c r="A104" s="15" t="s">
        <v>21</v>
      </c>
      <c r="B104" s="9"/>
      <c r="C104" s="10"/>
      <c r="D104" s="43"/>
      <c r="E104" s="43"/>
      <c r="F104" s="53"/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5" ht="17.25" customHeight="1">
      <c r="A105" s="21" t="s">
        <v>22</v>
      </c>
      <c r="B105" s="1">
        <v>210</v>
      </c>
      <c r="C105" s="30" t="s">
        <v>29</v>
      </c>
      <c r="D105" s="44">
        <f>SUM(D106:D108)</f>
        <v>0</v>
      </c>
      <c r="E105" s="44">
        <f>SUM(E106:E108)</f>
        <v>324</v>
      </c>
      <c r="F105" s="42">
        <f t="shared" si="18"/>
        <v>230.89999999999998</v>
      </c>
      <c r="G105" s="44">
        <f aca="true" t="shared" si="23" ref="G105:O105">SUM(G106:G108)</f>
        <v>0</v>
      </c>
      <c r="H105" s="44">
        <v>0</v>
      </c>
      <c r="I105" s="44">
        <f t="shared" si="23"/>
        <v>0</v>
      </c>
      <c r="J105" s="44">
        <f t="shared" si="23"/>
        <v>0</v>
      </c>
      <c r="K105" s="44">
        <f t="shared" si="23"/>
        <v>0</v>
      </c>
      <c r="L105" s="44">
        <f t="shared" si="23"/>
        <v>0</v>
      </c>
      <c r="M105" s="44">
        <f>SUM(M106:M108)</f>
        <v>0</v>
      </c>
      <c r="N105" s="44">
        <f>SUM(N106:N108)</f>
        <v>230.89999999999998</v>
      </c>
      <c r="O105" s="44">
        <f t="shared" si="23"/>
        <v>0</v>
      </c>
    </row>
    <row r="106" spans="1:15" ht="15.75">
      <c r="A106" s="19" t="s">
        <v>22</v>
      </c>
      <c r="B106" s="4">
        <v>211</v>
      </c>
      <c r="C106" s="29" t="s">
        <v>1</v>
      </c>
      <c r="D106" s="41"/>
      <c r="E106" s="40">
        <v>241</v>
      </c>
      <c r="F106" s="48">
        <f t="shared" si="18"/>
        <v>168.1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/>
      <c r="M106" s="40"/>
      <c r="N106" s="40">
        <v>168.1</v>
      </c>
      <c r="O106" s="40"/>
    </row>
    <row r="107" spans="1:15" ht="15.75">
      <c r="A107" s="19" t="s">
        <v>22</v>
      </c>
      <c r="B107" s="4">
        <v>212</v>
      </c>
      <c r="C107" s="29" t="s">
        <v>2</v>
      </c>
      <c r="D107" s="41"/>
      <c r="E107" s="40">
        <v>10</v>
      </c>
      <c r="F107" s="48">
        <f t="shared" si="18"/>
        <v>12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/>
      <c r="M107" s="40"/>
      <c r="N107" s="40">
        <v>12</v>
      </c>
      <c r="O107" s="40"/>
    </row>
    <row r="108" spans="1:15" ht="15.75">
      <c r="A108" s="19" t="s">
        <v>22</v>
      </c>
      <c r="B108" s="4">
        <v>213</v>
      </c>
      <c r="C108" s="29" t="s">
        <v>3</v>
      </c>
      <c r="D108" s="41"/>
      <c r="E108" s="40">
        <v>73</v>
      </c>
      <c r="F108" s="48">
        <f t="shared" si="18"/>
        <v>50.8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/>
      <c r="M108" s="40"/>
      <c r="N108" s="40">
        <v>50.8</v>
      </c>
      <c r="O108" s="40"/>
    </row>
    <row r="109" spans="1:15" ht="18" customHeight="1">
      <c r="A109" s="21" t="s">
        <v>22</v>
      </c>
      <c r="B109" s="1">
        <v>220</v>
      </c>
      <c r="C109" s="30" t="s">
        <v>4</v>
      </c>
      <c r="D109" s="39">
        <f>SUM(D110:D115)</f>
        <v>0</v>
      </c>
      <c r="E109" s="39">
        <f>SUM(E110:E115)</f>
        <v>12</v>
      </c>
      <c r="F109" s="42">
        <f t="shared" si="18"/>
        <v>13.3</v>
      </c>
      <c r="G109" s="40">
        <v>0</v>
      </c>
      <c r="H109" s="40">
        <v>0</v>
      </c>
      <c r="I109" s="40">
        <v>0</v>
      </c>
      <c r="J109" s="40">
        <v>0</v>
      </c>
      <c r="K109" s="40">
        <v>0</v>
      </c>
      <c r="L109" s="39">
        <f>SUM(L110:L115)</f>
        <v>0</v>
      </c>
      <c r="M109" s="39">
        <f>SUM(M110:M115)</f>
        <v>0</v>
      </c>
      <c r="N109" s="39">
        <f>SUM(N110:N115)</f>
        <v>13.3</v>
      </c>
      <c r="O109" s="39">
        <f>SUM(O110:O115)</f>
        <v>0</v>
      </c>
    </row>
    <row r="110" spans="1:15" ht="18.75" customHeight="1">
      <c r="A110" s="19" t="s">
        <v>22</v>
      </c>
      <c r="B110" s="4">
        <v>221</v>
      </c>
      <c r="C110" s="29" t="s">
        <v>5</v>
      </c>
      <c r="D110" s="41"/>
      <c r="E110" s="40">
        <v>8</v>
      </c>
      <c r="F110" s="48">
        <f t="shared" si="18"/>
        <v>7.3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/>
      <c r="M110" s="40"/>
      <c r="N110" s="40">
        <v>7.3</v>
      </c>
      <c r="O110" s="40"/>
    </row>
    <row r="111" spans="1:15" ht="15.75">
      <c r="A111" s="19" t="s">
        <v>22</v>
      </c>
      <c r="B111" s="4">
        <v>222</v>
      </c>
      <c r="C111" s="29" t="s">
        <v>6</v>
      </c>
      <c r="D111" s="41"/>
      <c r="E111" s="40">
        <v>2</v>
      </c>
      <c r="F111" s="48">
        <f t="shared" si="18"/>
        <v>2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/>
      <c r="M111" s="40"/>
      <c r="N111" s="40">
        <v>2</v>
      </c>
      <c r="O111" s="40"/>
    </row>
    <row r="112" spans="1:15" ht="15.75">
      <c r="A112" s="19" t="s">
        <v>22</v>
      </c>
      <c r="B112" s="4">
        <v>223</v>
      </c>
      <c r="C112" s="29" t="s">
        <v>7</v>
      </c>
      <c r="D112" s="41"/>
      <c r="E112" s="40">
        <v>0</v>
      </c>
      <c r="F112" s="48">
        <f t="shared" si="18"/>
        <v>1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/>
      <c r="M112" s="40"/>
      <c r="N112" s="40">
        <v>1</v>
      </c>
      <c r="O112" s="40"/>
    </row>
    <row r="113" spans="1:15" ht="15.75">
      <c r="A113" s="19" t="s">
        <v>22</v>
      </c>
      <c r="B113" s="4">
        <v>224</v>
      </c>
      <c r="C113" s="29" t="s">
        <v>8</v>
      </c>
      <c r="D113" s="41"/>
      <c r="E113" s="40">
        <v>0</v>
      </c>
      <c r="F113" s="48">
        <f t="shared" si="18"/>
        <v>0</v>
      </c>
      <c r="G113" s="40">
        <v>0</v>
      </c>
      <c r="H113" s="40">
        <v>0</v>
      </c>
      <c r="I113" s="40">
        <v>0</v>
      </c>
      <c r="J113" s="40">
        <v>0</v>
      </c>
      <c r="K113" s="40">
        <v>0</v>
      </c>
      <c r="L113" s="40"/>
      <c r="M113" s="40"/>
      <c r="N113" s="40">
        <v>0</v>
      </c>
      <c r="O113" s="40"/>
    </row>
    <row r="114" spans="1:15" ht="15.75">
      <c r="A114" s="19" t="s">
        <v>22</v>
      </c>
      <c r="B114" s="4">
        <v>225</v>
      </c>
      <c r="C114" s="29" t="s">
        <v>9</v>
      </c>
      <c r="D114" s="41"/>
      <c r="E114" s="40">
        <v>0</v>
      </c>
      <c r="F114" s="48">
        <f t="shared" si="18"/>
        <v>3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/>
      <c r="M114" s="40"/>
      <c r="N114" s="40">
        <v>3</v>
      </c>
      <c r="O114" s="40"/>
    </row>
    <row r="115" spans="1:15" ht="15.75">
      <c r="A115" s="19" t="s">
        <v>22</v>
      </c>
      <c r="B115" s="4">
        <v>226</v>
      </c>
      <c r="C115" s="29" t="s">
        <v>10</v>
      </c>
      <c r="D115" s="41">
        <v>0</v>
      </c>
      <c r="E115" s="40">
        <v>2</v>
      </c>
      <c r="F115" s="48">
        <f t="shared" si="18"/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/>
      <c r="M115" s="40"/>
      <c r="N115" s="40"/>
      <c r="O115" s="40"/>
    </row>
    <row r="116" spans="1:15" s="3" customFormat="1" ht="15.75">
      <c r="A116" s="21" t="s">
        <v>22</v>
      </c>
      <c r="B116" s="1">
        <v>300</v>
      </c>
      <c r="C116" s="30" t="s">
        <v>13</v>
      </c>
      <c r="D116" s="39">
        <f>SUM(D117:D118)</f>
        <v>0</v>
      </c>
      <c r="E116" s="39">
        <f>SUM(E117:E118)</f>
        <v>33</v>
      </c>
      <c r="F116" s="42">
        <f t="shared" si="18"/>
        <v>8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39">
        <f>SUM(L117:L118)</f>
        <v>0</v>
      </c>
      <c r="M116" s="39">
        <f>SUM(M117:M118)</f>
        <v>0</v>
      </c>
      <c r="N116" s="39">
        <f>SUM(N117:N118)</f>
        <v>8</v>
      </c>
      <c r="O116" s="39">
        <f>SUM(O117:O118)</f>
        <v>0</v>
      </c>
    </row>
    <row r="117" spans="1:15" ht="15.75">
      <c r="A117" s="19" t="s">
        <v>22</v>
      </c>
      <c r="B117" s="4">
        <v>310</v>
      </c>
      <c r="C117" s="29" t="s">
        <v>14</v>
      </c>
      <c r="D117" s="41"/>
      <c r="E117" s="40">
        <v>15</v>
      </c>
      <c r="F117" s="48">
        <f t="shared" si="18"/>
        <v>3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/>
      <c r="M117" s="40"/>
      <c r="N117" s="40">
        <v>3</v>
      </c>
      <c r="O117" s="40"/>
    </row>
    <row r="118" spans="1:15" ht="15.75">
      <c r="A118" s="19" t="s">
        <v>22</v>
      </c>
      <c r="B118" s="4">
        <v>340</v>
      </c>
      <c r="C118" s="29" t="s">
        <v>15</v>
      </c>
      <c r="D118" s="41"/>
      <c r="E118" s="40">
        <v>18</v>
      </c>
      <c r="F118" s="48">
        <f t="shared" si="18"/>
        <v>5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/>
      <c r="M118" s="40"/>
      <c r="N118" s="40">
        <v>5</v>
      </c>
      <c r="O118" s="40"/>
    </row>
    <row r="119" spans="1:15" ht="15.75">
      <c r="A119" s="126" t="s">
        <v>28</v>
      </c>
      <c r="B119" s="127"/>
      <c r="C119" s="127"/>
      <c r="D119" s="42">
        <f>SUM(D105,D109,D116)</f>
        <v>0</v>
      </c>
      <c r="E119" s="42">
        <f>SUM(E105,E109,E116)</f>
        <v>369</v>
      </c>
      <c r="F119" s="42">
        <f t="shared" si="18"/>
        <v>252.2</v>
      </c>
      <c r="G119" s="42">
        <f aca="true" t="shared" si="24" ref="G119:O119">SUM(G105,G109,G116)</f>
        <v>0</v>
      </c>
      <c r="H119" s="42"/>
      <c r="I119" s="42">
        <f t="shared" si="24"/>
        <v>0</v>
      </c>
      <c r="J119" s="42">
        <f t="shared" si="24"/>
        <v>0</v>
      </c>
      <c r="K119" s="42">
        <f t="shared" si="24"/>
        <v>0</v>
      </c>
      <c r="L119" s="42">
        <f t="shared" si="24"/>
        <v>0</v>
      </c>
      <c r="M119" s="42">
        <f>SUM(M105,M109,M116)</f>
        <v>0</v>
      </c>
      <c r="N119" s="42">
        <f>SUM(N105,N109,N116)</f>
        <v>252.2</v>
      </c>
      <c r="O119" s="42">
        <f t="shared" si="24"/>
        <v>0</v>
      </c>
    </row>
    <row r="120" spans="1:15" s="26" customFormat="1" ht="31.5" customHeight="1" hidden="1">
      <c r="A120" s="136" t="s">
        <v>64</v>
      </c>
      <c r="B120" s="137"/>
      <c r="C120" s="138"/>
      <c r="D120" s="80"/>
      <c r="E120" s="53"/>
      <c r="F120" s="42">
        <f t="shared" si="18"/>
        <v>0</v>
      </c>
      <c r="G120" s="53"/>
      <c r="H120" s="53"/>
      <c r="I120" s="53"/>
      <c r="J120" s="53"/>
      <c r="K120" s="53"/>
      <c r="L120" s="53"/>
      <c r="M120" s="53"/>
      <c r="N120" s="53"/>
      <c r="O120" s="53"/>
    </row>
    <row r="121" spans="1:15" s="26" customFormat="1" ht="32.25" customHeight="1" hidden="1">
      <c r="A121" s="22" t="s">
        <v>66</v>
      </c>
      <c r="B121" s="13" t="s">
        <v>45</v>
      </c>
      <c r="C121" s="29" t="s">
        <v>72</v>
      </c>
      <c r="D121" s="41"/>
      <c r="E121" s="45"/>
      <c r="F121" s="42">
        <f t="shared" si="18"/>
        <v>0</v>
      </c>
      <c r="G121" s="45"/>
      <c r="H121" s="45"/>
      <c r="I121" s="45"/>
      <c r="J121" s="45"/>
      <c r="K121" s="45"/>
      <c r="L121" s="45"/>
      <c r="M121" s="45"/>
      <c r="N121" s="45"/>
      <c r="O121" s="45"/>
    </row>
    <row r="122" spans="1:15" s="26" customFormat="1" ht="18" customHeight="1" hidden="1">
      <c r="A122" s="22" t="s">
        <v>63</v>
      </c>
      <c r="B122" s="13" t="s">
        <v>48</v>
      </c>
      <c r="C122" s="29" t="s">
        <v>71</v>
      </c>
      <c r="D122" s="41"/>
      <c r="E122" s="45"/>
      <c r="F122" s="42">
        <f t="shared" si="18"/>
        <v>0</v>
      </c>
      <c r="G122" s="45"/>
      <c r="H122" s="45"/>
      <c r="I122" s="45"/>
      <c r="J122" s="45"/>
      <c r="K122" s="45"/>
      <c r="L122" s="45"/>
      <c r="M122" s="45"/>
      <c r="N122" s="45"/>
      <c r="O122" s="45"/>
    </row>
    <row r="123" spans="1:15" s="26" customFormat="1" ht="14.25" customHeight="1" hidden="1">
      <c r="A123" s="22" t="s">
        <v>63</v>
      </c>
      <c r="B123" s="13" t="s">
        <v>45</v>
      </c>
      <c r="C123" s="29" t="s">
        <v>71</v>
      </c>
      <c r="D123" s="41"/>
      <c r="E123" s="45"/>
      <c r="F123" s="42">
        <f t="shared" si="18"/>
        <v>0</v>
      </c>
      <c r="G123" s="45"/>
      <c r="H123" s="45"/>
      <c r="I123" s="45"/>
      <c r="J123" s="45"/>
      <c r="K123" s="45"/>
      <c r="L123" s="45"/>
      <c r="M123" s="45"/>
      <c r="N123" s="45"/>
      <c r="O123" s="45"/>
    </row>
    <row r="124" spans="1:15" s="26" customFormat="1" ht="15.75" customHeight="1" hidden="1">
      <c r="A124" s="22" t="s">
        <v>63</v>
      </c>
      <c r="B124" s="13" t="s">
        <v>47</v>
      </c>
      <c r="C124" s="29" t="s">
        <v>71</v>
      </c>
      <c r="D124" s="41"/>
      <c r="E124" s="45"/>
      <c r="F124" s="42">
        <f t="shared" si="18"/>
        <v>0</v>
      </c>
      <c r="G124" s="45"/>
      <c r="H124" s="45"/>
      <c r="I124" s="45"/>
      <c r="J124" s="45"/>
      <c r="K124" s="45"/>
      <c r="L124" s="45"/>
      <c r="M124" s="45"/>
      <c r="N124" s="45"/>
      <c r="O124" s="45"/>
    </row>
    <row r="125" spans="1:15" s="26" customFormat="1" ht="18" customHeight="1" hidden="1">
      <c r="A125" s="22" t="s">
        <v>63</v>
      </c>
      <c r="B125" s="13" t="s">
        <v>52</v>
      </c>
      <c r="C125" s="29" t="s">
        <v>71</v>
      </c>
      <c r="D125" s="41"/>
      <c r="E125" s="45"/>
      <c r="F125" s="42">
        <f t="shared" si="18"/>
        <v>0</v>
      </c>
      <c r="G125" s="45"/>
      <c r="H125" s="45"/>
      <c r="I125" s="45"/>
      <c r="J125" s="45"/>
      <c r="K125" s="45"/>
      <c r="L125" s="45"/>
      <c r="M125" s="45"/>
      <c r="N125" s="45"/>
      <c r="O125" s="45"/>
    </row>
    <row r="126" spans="1:15" s="56" customFormat="1" ht="15.75" hidden="1">
      <c r="A126" s="126" t="s">
        <v>62</v>
      </c>
      <c r="B126" s="127"/>
      <c r="C126" s="127"/>
      <c r="D126" s="98"/>
      <c r="E126" s="42">
        <f>SUM(E121:E125)</f>
        <v>0</v>
      </c>
      <c r="F126" s="42">
        <f t="shared" si="18"/>
        <v>0</v>
      </c>
      <c r="G126" s="42">
        <f aca="true" t="shared" si="25" ref="G126:O126">SUM(G121:G125)</f>
        <v>0</v>
      </c>
      <c r="H126" s="42"/>
      <c r="I126" s="42">
        <f t="shared" si="25"/>
        <v>0</v>
      </c>
      <c r="J126" s="42">
        <f t="shared" si="25"/>
        <v>0</v>
      </c>
      <c r="K126" s="42">
        <f t="shared" si="25"/>
        <v>0</v>
      </c>
      <c r="L126" s="42"/>
      <c r="M126" s="42">
        <f t="shared" si="25"/>
        <v>0</v>
      </c>
      <c r="N126" s="42">
        <f t="shared" si="25"/>
        <v>0</v>
      </c>
      <c r="O126" s="42">
        <f t="shared" si="25"/>
        <v>0</v>
      </c>
    </row>
    <row r="127" spans="1:15" s="26" customFormat="1" ht="15.75" hidden="1">
      <c r="A127" s="131" t="s">
        <v>59</v>
      </c>
      <c r="B127" s="132"/>
      <c r="C127" s="133"/>
      <c r="D127" s="81"/>
      <c r="E127" s="53"/>
      <c r="F127" s="42">
        <f t="shared" si="18"/>
        <v>0</v>
      </c>
      <c r="G127" s="53"/>
      <c r="H127" s="53"/>
      <c r="I127" s="53"/>
      <c r="J127" s="53"/>
      <c r="K127" s="53"/>
      <c r="L127" s="53"/>
      <c r="M127" s="53"/>
      <c r="N127" s="53"/>
      <c r="O127" s="53"/>
    </row>
    <row r="128" spans="1:15" s="26" customFormat="1" ht="15.75" hidden="1">
      <c r="A128" s="22" t="s">
        <v>67</v>
      </c>
      <c r="B128" s="13" t="s">
        <v>68</v>
      </c>
      <c r="C128" s="14" t="s">
        <v>69</v>
      </c>
      <c r="D128" s="82"/>
      <c r="E128" s="45"/>
      <c r="F128" s="42">
        <f t="shared" si="18"/>
        <v>0</v>
      </c>
      <c r="G128" s="45"/>
      <c r="H128" s="45"/>
      <c r="I128" s="45"/>
      <c r="J128" s="45"/>
      <c r="K128" s="45"/>
      <c r="L128" s="45"/>
      <c r="M128" s="45"/>
      <c r="N128" s="45"/>
      <c r="O128" s="45"/>
    </row>
    <row r="129" spans="1:15" s="26" customFormat="1" ht="15.75" hidden="1">
      <c r="A129" s="22" t="s">
        <v>60</v>
      </c>
      <c r="B129" s="13" t="s">
        <v>45</v>
      </c>
      <c r="C129" s="14" t="s">
        <v>70</v>
      </c>
      <c r="D129" s="82"/>
      <c r="E129" s="45"/>
      <c r="F129" s="42">
        <f t="shared" si="18"/>
        <v>0</v>
      </c>
      <c r="G129" s="45"/>
      <c r="H129" s="45"/>
      <c r="I129" s="45"/>
      <c r="J129" s="45"/>
      <c r="K129" s="45"/>
      <c r="L129" s="45"/>
      <c r="M129" s="45"/>
      <c r="N129" s="45"/>
      <c r="O129" s="45"/>
    </row>
    <row r="130" spans="1:15" s="56" customFormat="1" ht="15.75" hidden="1">
      <c r="A130" s="126" t="s">
        <v>61</v>
      </c>
      <c r="B130" s="127"/>
      <c r="C130" s="127"/>
      <c r="D130" s="98"/>
      <c r="E130" s="42">
        <f>SUM(E128:E129)</f>
        <v>0</v>
      </c>
      <c r="F130" s="42">
        <f t="shared" si="18"/>
        <v>0</v>
      </c>
      <c r="G130" s="42">
        <f aca="true" t="shared" si="26" ref="G130:O130">SUM(G128:G129)</f>
        <v>0</v>
      </c>
      <c r="H130" s="42"/>
      <c r="I130" s="42">
        <f t="shared" si="26"/>
        <v>0</v>
      </c>
      <c r="J130" s="42">
        <f t="shared" si="26"/>
        <v>0</v>
      </c>
      <c r="K130" s="42">
        <f t="shared" si="26"/>
        <v>0</v>
      </c>
      <c r="L130" s="42"/>
      <c r="M130" s="42">
        <f t="shared" si="26"/>
        <v>0</v>
      </c>
      <c r="N130" s="42">
        <f t="shared" si="26"/>
        <v>0</v>
      </c>
      <c r="O130" s="42">
        <f t="shared" si="26"/>
        <v>0</v>
      </c>
    </row>
    <row r="131" spans="1:15" ht="38.25" customHeight="1">
      <c r="A131" s="134" t="s">
        <v>104</v>
      </c>
      <c r="B131" s="135"/>
      <c r="C131" s="135"/>
      <c r="D131" s="8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</row>
    <row r="132" spans="1:15" ht="23.25" customHeight="1">
      <c r="A132" s="27" t="s">
        <v>66</v>
      </c>
      <c r="B132" s="4">
        <v>310</v>
      </c>
      <c r="C132" s="29" t="s">
        <v>14</v>
      </c>
      <c r="D132" s="41">
        <v>2</v>
      </c>
      <c r="E132" s="46">
        <v>100</v>
      </c>
      <c r="F132" s="42">
        <f t="shared" si="18"/>
        <v>5</v>
      </c>
      <c r="G132" s="46">
        <v>5</v>
      </c>
      <c r="H132" s="46">
        <v>0</v>
      </c>
      <c r="I132" s="46">
        <v>0</v>
      </c>
      <c r="J132" s="46">
        <v>0</v>
      </c>
      <c r="K132" s="46">
        <v>0</v>
      </c>
      <c r="L132" s="46"/>
      <c r="M132" s="46"/>
      <c r="N132" s="46"/>
      <c r="O132" s="46"/>
    </row>
    <row r="133" spans="1:15" s="36" customFormat="1" ht="22.5" customHeight="1">
      <c r="A133" s="27" t="s">
        <v>66</v>
      </c>
      <c r="B133" s="4">
        <v>340</v>
      </c>
      <c r="C133" s="29" t="s">
        <v>15</v>
      </c>
      <c r="D133" s="41">
        <v>2</v>
      </c>
      <c r="E133" s="40">
        <v>55</v>
      </c>
      <c r="F133" s="42">
        <f t="shared" si="18"/>
        <v>5</v>
      </c>
      <c r="G133" s="46">
        <v>5</v>
      </c>
      <c r="H133" s="46">
        <v>0</v>
      </c>
      <c r="I133" s="46">
        <v>0</v>
      </c>
      <c r="J133" s="46">
        <v>0</v>
      </c>
      <c r="K133" s="46">
        <v>0</v>
      </c>
      <c r="L133" s="46"/>
      <c r="M133" s="46"/>
      <c r="N133" s="46"/>
      <c r="O133" s="46"/>
    </row>
    <row r="134" spans="1:15" s="36" customFormat="1" ht="19.5" customHeight="1">
      <c r="A134" s="27" t="s">
        <v>63</v>
      </c>
      <c r="B134" s="4">
        <v>226</v>
      </c>
      <c r="C134" s="29" t="s">
        <v>10</v>
      </c>
      <c r="D134" s="41">
        <v>2</v>
      </c>
      <c r="E134" s="40">
        <v>30</v>
      </c>
      <c r="F134" s="42">
        <f t="shared" si="18"/>
        <v>2</v>
      </c>
      <c r="G134" s="46">
        <v>2</v>
      </c>
      <c r="H134" s="46">
        <v>0</v>
      </c>
      <c r="I134" s="46">
        <v>0</v>
      </c>
      <c r="J134" s="46">
        <v>0</v>
      </c>
      <c r="K134" s="46">
        <v>0</v>
      </c>
      <c r="L134" s="46"/>
      <c r="M134" s="46"/>
      <c r="N134" s="46"/>
      <c r="O134" s="46"/>
    </row>
    <row r="135" spans="1:15" s="57" customFormat="1" ht="15.75">
      <c r="A135" s="27" t="s">
        <v>63</v>
      </c>
      <c r="B135" s="4">
        <v>310</v>
      </c>
      <c r="C135" s="29" t="s">
        <v>14</v>
      </c>
      <c r="D135" s="41">
        <v>2</v>
      </c>
      <c r="E135" s="40">
        <v>3707</v>
      </c>
      <c r="F135" s="42">
        <f t="shared" si="18"/>
        <v>10</v>
      </c>
      <c r="G135" s="46">
        <v>10</v>
      </c>
      <c r="H135" s="46">
        <v>0</v>
      </c>
      <c r="I135" s="46">
        <v>0</v>
      </c>
      <c r="J135" s="46">
        <v>0</v>
      </c>
      <c r="K135" s="46">
        <v>0</v>
      </c>
      <c r="L135" s="47"/>
      <c r="M135" s="47"/>
      <c r="N135" s="47"/>
      <c r="O135" s="47"/>
    </row>
    <row r="136" spans="1:15" s="57" customFormat="1" ht="15.75">
      <c r="A136" s="27" t="s">
        <v>63</v>
      </c>
      <c r="B136" s="4">
        <v>340</v>
      </c>
      <c r="C136" s="29" t="s">
        <v>15</v>
      </c>
      <c r="D136" s="41">
        <v>1</v>
      </c>
      <c r="E136" s="40"/>
      <c r="F136" s="42">
        <f t="shared" si="18"/>
        <v>10</v>
      </c>
      <c r="G136" s="46">
        <v>10</v>
      </c>
      <c r="H136" s="46">
        <v>0</v>
      </c>
      <c r="I136" s="46">
        <v>0</v>
      </c>
      <c r="J136" s="46">
        <v>0</v>
      </c>
      <c r="K136" s="46">
        <v>0</v>
      </c>
      <c r="L136" s="47"/>
      <c r="M136" s="47"/>
      <c r="N136" s="47"/>
      <c r="O136" s="47"/>
    </row>
    <row r="137" spans="1:15" ht="15.75">
      <c r="A137" s="126" t="s">
        <v>62</v>
      </c>
      <c r="B137" s="127"/>
      <c r="C137" s="127"/>
      <c r="D137" s="42">
        <f>D133+D134+D135+D136+D132</f>
        <v>9</v>
      </c>
      <c r="E137" s="42">
        <f>E133+E134+E135+E136+E132</f>
        <v>3892</v>
      </c>
      <c r="F137" s="42">
        <f t="shared" si="18"/>
        <v>32</v>
      </c>
      <c r="G137" s="42">
        <f aca="true" t="shared" si="27" ref="G137:O137">G133+G134+G135+G136+G132</f>
        <v>32</v>
      </c>
      <c r="H137" s="42"/>
      <c r="I137" s="42">
        <f t="shared" si="27"/>
        <v>0</v>
      </c>
      <c r="J137" s="42">
        <f t="shared" si="27"/>
        <v>0</v>
      </c>
      <c r="K137" s="42">
        <f t="shared" si="27"/>
        <v>0</v>
      </c>
      <c r="L137" s="42">
        <f t="shared" si="27"/>
        <v>0</v>
      </c>
      <c r="M137" s="42">
        <f t="shared" si="27"/>
        <v>0</v>
      </c>
      <c r="N137" s="42">
        <f t="shared" si="27"/>
        <v>0</v>
      </c>
      <c r="O137" s="42">
        <f t="shared" si="27"/>
        <v>0</v>
      </c>
    </row>
    <row r="138" spans="1:15" ht="32.25" customHeight="1">
      <c r="A138" s="134" t="s">
        <v>59</v>
      </c>
      <c r="B138" s="135"/>
      <c r="C138" s="135"/>
      <c r="D138" s="134"/>
      <c r="E138" s="135"/>
      <c r="F138" s="135"/>
      <c r="G138" s="43"/>
      <c r="H138" s="43"/>
      <c r="I138" s="43"/>
      <c r="J138" s="43"/>
      <c r="K138" s="43"/>
      <c r="L138" s="43"/>
      <c r="M138" s="43"/>
      <c r="N138" s="43"/>
      <c r="O138" s="43"/>
    </row>
    <row r="139" spans="1:15" ht="15.75">
      <c r="A139" s="27" t="s">
        <v>109</v>
      </c>
      <c r="B139" s="4">
        <v>211</v>
      </c>
      <c r="C139" s="29" t="s">
        <v>1</v>
      </c>
      <c r="D139" s="41">
        <v>0</v>
      </c>
      <c r="E139" s="46">
        <v>62.1</v>
      </c>
      <c r="F139" s="48">
        <f t="shared" si="18"/>
        <v>62.1</v>
      </c>
      <c r="G139" s="46">
        <v>0</v>
      </c>
      <c r="H139" s="47">
        <v>0</v>
      </c>
      <c r="I139" s="47">
        <v>0</v>
      </c>
      <c r="J139" s="47">
        <v>0</v>
      </c>
      <c r="K139" s="47">
        <v>0</v>
      </c>
      <c r="L139" s="47"/>
      <c r="M139" s="46"/>
      <c r="N139" s="46"/>
      <c r="O139" s="46">
        <v>62.1</v>
      </c>
    </row>
    <row r="140" spans="1:15" ht="15.75">
      <c r="A140" s="27" t="s">
        <v>109</v>
      </c>
      <c r="B140" s="4">
        <v>213</v>
      </c>
      <c r="C140" s="29" t="s">
        <v>3</v>
      </c>
      <c r="D140" s="41">
        <v>0</v>
      </c>
      <c r="E140" s="46">
        <v>18.7</v>
      </c>
      <c r="F140" s="48">
        <f t="shared" si="18"/>
        <v>18.7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7"/>
      <c r="M140" s="46"/>
      <c r="N140" s="46"/>
      <c r="O140" s="46">
        <v>18.7</v>
      </c>
    </row>
    <row r="141" spans="1:15" ht="15.75">
      <c r="A141" s="27" t="s">
        <v>109</v>
      </c>
      <c r="B141" s="4">
        <v>340</v>
      </c>
      <c r="C141" s="29" t="s">
        <v>15</v>
      </c>
      <c r="D141" s="41"/>
      <c r="E141" s="46">
        <v>4.1</v>
      </c>
      <c r="F141" s="48">
        <f t="shared" si="18"/>
        <v>4.1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7"/>
      <c r="M141" s="46"/>
      <c r="N141" s="46"/>
      <c r="O141" s="46">
        <v>4.1</v>
      </c>
    </row>
    <row r="142" spans="1:15" ht="15.75">
      <c r="A142" s="33" t="s">
        <v>114</v>
      </c>
      <c r="B142" s="4">
        <v>225</v>
      </c>
      <c r="C142" s="5" t="s">
        <v>55</v>
      </c>
      <c r="D142" s="41"/>
      <c r="E142" s="46"/>
      <c r="F142" s="48">
        <f t="shared" si="18"/>
        <v>10</v>
      </c>
      <c r="G142" s="46">
        <v>10</v>
      </c>
      <c r="H142" s="46">
        <v>0</v>
      </c>
      <c r="I142" s="46">
        <v>0</v>
      </c>
      <c r="J142" s="46">
        <v>0</v>
      </c>
      <c r="K142" s="46">
        <v>0</v>
      </c>
      <c r="L142" s="47"/>
      <c r="M142" s="46"/>
      <c r="N142" s="46"/>
      <c r="O142" s="46"/>
    </row>
    <row r="143" spans="1:15" ht="15" customHeight="1">
      <c r="A143" s="33" t="s">
        <v>114</v>
      </c>
      <c r="B143" s="4">
        <v>226</v>
      </c>
      <c r="C143" s="5" t="s">
        <v>55</v>
      </c>
      <c r="D143" s="41"/>
      <c r="E143" s="46">
        <v>80</v>
      </c>
      <c r="F143" s="48">
        <f t="shared" si="18"/>
        <v>5</v>
      </c>
      <c r="G143" s="46">
        <v>5</v>
      </c>
      <c r="H143" s="46">
        <v>0</v>
      </c>
      <c r="I143" s="46">
        <v>0</v>
      </c>
      <c r="J143" s="46">
        <v>0</v>
      </c>
      <c r="K143" s="46">
        <v>0</v>
      </c>
      <c r="L143" s="47"/>
      <c r="M143" s="46"/>
      <c r="N143" s="46"/>
      <c r="O143" s="46"/>
    </row>
    <row r="144" spans="1:15" ht="15.75">
      <c r="A144" s="33" t="s">
        <v>114</v>
      </c>
      <c r="B144" s="4">
        <v>225</v>
      </c>
      <c r="C144" s="5" t="s">
        <v>55</v>
      </c>
      <c r="D144" s="41"/>
      <c r="E144" s="46">
        <v>75</v>
      </c>
      <c r="F144" s="48">
        <f t="shared" si="18"/>
        <v>10</v>
      </c>
      <c r="G144" s="46">
        <v>10</v>
      </c>
      <c r="H144" s="46">
        <v>0</v>
      </c>
      <c r="I144" s="46">
        <v>0</v>
      </c>
      <c r="J144" s="46">
        <v>0</v>
      </c>
      <c r="K144" s="46">
        <v>0</v>
      </c>
      <c r="L144" s="47"/>
      <c r="M144" s="46"/>
      <c r="N144" s="46"/>
      <c r="O144" s="46"/>
    </row>
    <row r="145" spans="1:15" ht="15.75">
      <c r="A145" s="33" t="s">
        <v>114</v>
      </c>
      <c r="B145" s="4">
        <v>225</v>
      </c>
      <c r="C145" s="2" t="s">
        <v>136</v>
      </c>
      <c r="D145" s="41"/>
      <c r="E145" s="46">
        <v>155</v>
      </c>
      <c r="F145" s="48">
        <f t="shared" si="18"/>
        <v>5</v>
      </c>
      <c r="G145" s="46">
        <v>5</v>
      </c>
      <c r="H145" s="46">
        <v>0</v>
      </c>
      <c r="I145" s="46">
        <v>0</v>
      </c>
      <c r="J145" s="46">
        <v>0</v>
      </c>
      <c r="K145" s="46">
        <v>0</v>
      </c>
      <c r="L145" s="47"/>
      <c r="M145" s="46"/>
      <c r="N145" s="46"/>
      <c r="O145" s="46"/>
    </row>
    <row r="146" spans="1:15" ht="45.75" customHeight="1">
      <c r="A146" s="33" t="s">
        <v>114</v>
      </c>
      <c r="B146" s="4">
        <v>225</v>
      </c>
      <c r="C146" s="30" t="s">
        <v>119</v>
      </c>
      <c r="D146" s="41"/>
      <c r="E146" s="46">
        <v>686</v>
      </c>
      <c r="F146" s="48">
        <f aca="true" t="shared" si="28" ref="F146:F210">G146+I146+J146+K146+L146+M146+N146+O146</f>
        <v>295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7"/>
      <c r="M146" s="46">
        <v>295</v>
      </c>
      <c r="N146" s="46"/>
      <c r="O146" s="46"/>
    </row>
    <row r="147" spans="1:15" ht="41.25" customHeight="1">
      <c r="A147" s="33" t="s">
        <v>60</v>
      </c>
      <c r="B147" s="4">
        <v>226</v>
      </c>
      <c r="C147" s="29" t="s">
        <v>131</v>
      </c>
      <c r="D147" s="41"/>
      <c r="E147" s="46">
        <v>100</v>
      </c>
      <c r="F147" s="48">
        <f t="shared" si="28"/>
        <v>5</v>
      </c>
      <c r="G147" s="46">
        <v>5</v>
      </c>
      <c r="H147" s="46">
        <v>0</v>
      </c>
      <c r="I147" s="46">
        <v>0</v>
      </c>
      <c r="J147" s="46">
        <v>0</v>
      </c>
      <c r="K147" s="46">
        <v>0</v>
      </c>
      <c r="L147" s="46"/>
      <c r="M147" s="46"/>
      <c r="N147" s="46"/>
      <c r="O147" s="46"/>
    </row>
    <row r="148" spans="1:15" ht="15.75">
      <c r="A148" s="126" t="s">
        <v>61</v>
      </c>
      <c r="B148" s="127"/>
      <c r="C148" s="127"/>
      <c r="D148" s="42">
        <f>D139+D140+D141+D142+D144+D146+D147+D145</f>
        <v>0</v>
      </c>
      <c r="E148" s="42">
        <f>E139+E140+E141+E142+E144+E146+E147+E145+E143</f>
        <v>1180.9</v>
      </c>
      <c r="F148" s="42">
        <f t="shared" si="28"/>
        <v>414.9</v>
      </c>
      <c r="G148" s="42">
        <f>G139+G140+G141+G142+G144+G146+G147+G145+G143</f>
        <v>35</v>
      </c>
      <c r="H148" s="42"/>
      <c r="I148" s="42">
        <f aca="true" t="shared" si="29" ref="I148:O148">I139+I140+I141+I142+I144+I146+I147+I145</f>
        <v>0</v>
      </c>
      <c r="J148" s="42">
        <f t="shared" si="29"/>
        <v>0</v>
      </c>
      <c r="K148" s="42">
        <f t="shared" si="29"/>
        <v>0</v>
      </c>
      <c r="L148" s="42">
        <f t="shared" si="29"/>
        <v>0</v>
      </c>
      <c r="M148" s="42">
        <f t="shared" si="29"/>
        <v>295</v>
      </c>
      <c r="N148" s="42">
        <f t="shared" si="29"/>
        <v>0</v>
      </c>
      <c r="O148" s="42">
        <f t="shared" si="29"/>
        <v>84.89999999999999</v>
      </c>
    </row>
    <row r="149" spans="1:15" ht="19.5" customHeight="1">
      <c r="A149" s="15" t="s">
        <v>30</v>
      </c>
      <c r="B149" s="9"/>
      <c r="C149" s="10"/>
      <c r="D149" s="10"/>
      <c r="E149" s="43"/>
      <c r="F149" s="10"/>
      <c r="G149" s="43"/>
      <c r="H149" s="43"/>
      <c r="I149" s="43"/>
      <c r="J149" s="43"/>
      <c r="K149" s="43"/>
      <c r="L149" s="43"/>
      <c r="M149" s="43"/>
      <c r="N149" s="43"/>
      <c r="O149" s="43"/>
    </row>
    <row r="150" spans="1:15" s="26" customFormat="1" ht="16.5" customHeight="1">
      <c r="A150" s="27"/>
      <c r="B150" s="27"/>
      <c r="C150" s="11" t="s">
        <v>87</v>
      </c>
      <c r="D150" s="44">
        <f>SUM(D151:D156)</f>
        <v>0</v>
      </c>
      <c r="E150" s="44">
        <f>SUM(E151:E156)</f>
        <v>0</v>
      </c>
      <c r="F150" s="42">
        <f t="shared" si="28"/>
        <v>0</v>
      </c>
      <c r="G150" s="44">
        <f aca="true" t="shared" si="30" ref="G150:O150">SUM(G151:G156)</f>
        <v>0</v>
      </c>
      <c r="H150" s="44">
        <v>0</v>
      </c>
      <c r="I150" s="44">
        <f t="shared" si="30"/>
        <v>0</v>
      </c>
      <c r="J150" s="44">
        <f t="shared" si="30"/>
        <v>0</v>
      </c>
      <c r="K150" s="44">
        <f t="shared" si="30"/>
        <v>0</v>
      </c>
      <c r="L150" s="44">
        <f t="shared" si="30"/>
        <v>0</v>
      </c>
      <c r="M150" s="44">
        <f>SUM(M151:M156)</f>
        <v>0</v>
      </c>
      <c r="N150" s="44">
        <f>SUM(N151:N156)</f>
        <v>0</v>
      </c>
      <c r="O150" s="44">
        <f t="shared" si="30"/>
        <v>0</v>
      </c>
    </row>
    <row r="151" spans="1:15" s="26" customFormat="1" ht="16.5" customHeight="1" hidden="1">
      <c r="A151" s="27" t="s">
        <v>86</v>
      </c>
      <c r="B151" s="27" t="s">
        <v>50</v>
      </c>
      <c r="C151" s="12" t="s">
        <v>88</v>
      </c>
      <c r="D151" s="45"/>
      <c r="E151" s="45"/>
      <c r="F151" s="42">
        <f t="shared" si="28"/>
        <v>0</v>
      </c>
      <c r="G151" s="45"/>
      <c r="H151" s="45"/>
      <c r="I151" s="45"/>
      <c r="J151" s="45"/>
      <c r="K151" s="45"/>
      <c r="L151" s="45"/>
      <c r="M151" s="45"/>
      <c r="N151" s="45"/>
      <c r="O151" s="45"/>
    </row>
    <row r="152" spans="1:15" s="26" customFormat="1" ht="59.25" customHeight="1" hidden="1">
      <c r="A152" s="27" t="str">
        <f>$A$153</f>
        <v>05.01</v>
      </c>
      <c r="B152" s="27" t="s">
        <v>48</v>
      </c>
      <c r="C152" s="30" t="s">
        <v>119</v>
      </c>
      <c r="D152" s="41"/>
      <c r="E152" s="45">
        <v>0</v>
      </c>
      <c r="F152" s="48">
        <f t="shared" si="28"/>
        <v>0</v>
      </c>
      <c r="G152" s="45">
        <v>0</v>
      </c>
      <c r="H152" s="45">
        <v>0</v>
      </c>
      <c r="I152" s="45"/>
      <c r="J152" s="45">
        <v>0</v>
      </c>
      <c r="K152" s="45">
        <v>0</v>
      </c>
      <c r="L152" s="45"/>
      <c r="M152" s="45"/>
      <c r="N152" s="45"/>
      <c r="O152" s="45"/>
    </row>
    <row r="153" spans="1:15" s="26" customFormat="1" ht="16.5" customHeight="1" hidden="1">
      <c r="A153" s="27" t="s">
        <v>86</v>
      </c>
      <c r="B153" s="27" t="s">
        <v>48</v>
      </c>
      <c r="C153" s="12" t="s">
        <v>108</v>
      </c>
      <c r="D153" s="45"/>
      <c r="E153" s="45"/>
      <c r="F153" s="48">
        <f t="shared" si="28"/>
        <v>0</v>
      </c>
      <c r="G153" s="45"/>
      <c r="H153" s="45"/>
      <c r="I153" s="45"/>
      <c r="J153" s="45"/>
      <c r="K153" s="45">
        <v>0</v>
      </c>
      <c r="L153" s="45"/>
      <c r="M153" s="45"/>
      <c r="N153" s="45"/>
      <c r="O153" s="45"/>
    </row>
    <row r="154" spans="1:15" s="26" customFormat="1" ht="16.5" customHeight="1" hidden="1">
      <c r="A154" s="27" t="s">
        <v>86</v>
      </c>
      <c r="B154" s="27" t="s">
        <v>48</v>
      </c>
      <c r="C154" s="12" t="s">
        <v>53</v>
      </c>
      <c r="D154" s="45"/>
      <c r="E154" s="45"/>
      <c r="F154" s="48">
        <f t="shared" si="28"/>
        <v>0</v>
      </c>
      <c r="G154" s="45"/>
      <c r="H154" s="45"/>
      <c r="I154" s="45"/>
      <c r="J154" s="45"/>
      <c r="K154" s="45"/>
      <c r="L154" s="45"/>
      <c r="M154" s="45"/>
      <c r="N154" s="45"/>
      <c r="O154" s="45"/>
    </row>
    <row r="155" spans="1:15" s="26" customFormat="1" ht="16.5" customHeight="1" hidden="1">
      <c r="A155" s="27" t="s">
        <v>86</v>
      </c>
      <c r="B155" s="27" t="s">
        <v>48</v>
      </c>
      <c r="C155" s="12" t="s">
        <v>94</v>
      </c>
      <c r="D155" s="45"/>
      <c r="E155" s="45"/>
      <c r="F155" s="48">
        <f t="shared" si="28"/>
        <v>0</v>
      </c>
      <c r="G155" s="45"/>
      <c r="H155" s="45"/>
      <c r="I155" s="45"/>
      <c r="J155" s="45"/>
      <c r="K155" s="45"/>
      <c r="L155" s="45"/>
      <c r="M155" s="45"/>
      <c r="N155" s="45"/>
      <c r="O155" s="45"/>
    </row>
    <row r="156" spans="1:15" s="26" customFormat="1" ht="16.5" customHeight="1" hidden="1">
      <c r="A156" s="27" t="s">
        <v>86</v>
      </c>
      <c r="B156" s="27" t="s">
        <v>45</v>
      </c>
      <c r="C156" s="12" t="s">
        <v>89</v>
      </c>
      <c r="D156" s="45"/>
      <c r="E156" s="45"/>
      <c r="F156" s="48">
        <f t="shared" si="28"/>
        <v>0</v>
      </c>
      <c r="G156" s="45"/>
      <c r="H156" s="45"/>
      <c r="I156" s="45"/>
      <c r="J156" s="45"/>
      <c r="K156" s="45"/>
      <c r="L156" s="45"/>
      <c r="M156" s="45"/>
      <c r="N156" s="45"/>
      <c r="O156" s="45"/>
    </row>
    <row r="157" spans="1:15" s="26" customFormat="1" ht="16.5" customHeight="1">
      <c r="A157" s="27"/>
      <c r="B157" s="27"/>
      <c r="C157" s="11" t="s">
        <v>90</v>
      </c>
      <c r="D157" s="44">
        <f>D158+D159+D160+D162+D164+D170+D161+D171+D163</f>
        <v>0</v>
      </c>
      <c r="E157" s="44">
        <f>E159+E160+E161+E162+E163+E164+E165+E170+E171+E172</f>
        <v>30402</v>
      </c>
      <c r="F157" s="48">
        <f t="shared" si="28"/>
        <v>170</v>
      </c>
      <c r="G157" s="44">
        <f aca="true" t="shared" si="31" ref="G157:O157">G158+G159+G160+G162+G164+G170+G161+G171+G163+G165</f>
        <v>0</v>
      </c>
      <c r="H157" s="44"/>
      <c r="I157" s="44">
        <f t="shared" si="31"/>
        <v>0</v>
      </c>
      <c r="J157" s="44">
        <f t="shared" si="31"/>
        <v>0</v>
      </c>
      <c r="K157" s="44">
        <f t="shared" si="31"/>
        <v>170</v>
      </c>
      <c r="L157" s="44">
        <f t="shared" si="31"/>
        <v>0</v>
      </c>
      <c r="M157" s="44">
        <f>M158+M159+M160+M162+M164+M170+M161+M171+M163+M165</f>
        <v>0</v>
      </c>
      <c r="N157" s="44">
        <f>N158+N159+N160+N162+N164+N170+N161+N171+N163+N165</f>
        <v>0</v>
      </c>
      <c r="O157" s="44">
        <f t="shared" si="31"/>
        <v>0</v>
      </c>
    </row>
    <row r="158" spans="1:15" s="26" customFormat="1" ht="24.75" customHeight="1" hidden="1">
      <c r="A158" s="27" t="s">
        <v>49</v>
      </c>
      <c r="B158" s="27" t="s">
        <v>48</v>
      </c>
      <c r="C158" s="12" t="s">
        <v>112</v>
      </c>
      <c r="D158" s="45"/>
      <c r="E158" s="45"/>
      <c r="F158" s="48">
        <f t="shared" si="28"/>
        <v>0</v>
      </c>
      <c r="G158" s="44"/>
      <c r="H158" s="44"/>
      <c r="I158" s="44"/>
      <c r="J158" s="44"/>
      <c r="K158" s="45"/>
      <c r="L158" s="44"/>
      <c r="M158" s="44"/>
      <c r="N158" s="44"/>
      <c r="O158" s="44"/>
    </row>
    <row r="159" spans="1:15" s="26" customFormat="1" ht="35.25" customHeight="1">
      <c r="A159" s="27" t="s">
        <v>49</v>
      </c>
      <c r="B159" s="27" t="s">
        <v>48</v>
      </c>
      <c r="C159" s="37" t="s">
        <v>111</v>
      </c>
      <c r="D159" s="84">
        <v>0</v>
      </c>
      <c r="E159" s="45">
        <v>400</v>
      </c>
      <c r="F159" s="48">
        <f t="shared" si="28"/>
        <v>40</v>
      </c>
      <c r="G159" s="45">
        <v>0</v>
      </c>
      <c r="H159" s="45">
        <v>0</v>
      </c>
      <c r="I159" s="45">
        <v>0</v>
      </c>
      <c r="J159" s="45">
        <v>0</v>
      </c>
      <c r="K159" s="45">
        <v>40</v>
      </c>
      <c r="L159" s="45"/>
      <c r="M159" s="45"/>
      <c r="N159" s="45"/>
      <c r="O159" s="45"/>
    </row>
    <row r="160" spans="1:15" s="26" customFormat="1" ht="39.75" customHeight="1">
      <c r="A160" s="27" t="s">
        <v>49</v>
      </c>
      <c r="B160" s="27" t="s">
        <v>48</v>
      </c>
      <c r="C160" s="37" t="s">
        <v>129</v>
      </c>
      <c r="D160" s="84">
        <v>0</v>
      </c>
      <c r="E160" s="45">
        <v>27533</v>
      </c>
      <c r="F160" s="48">
        <f t="shared" si="28"/>
        <v>40</v>
      </c>
      <c r="G160" s="45">
        <v>0</v>
      </c>
      <c r="H160" s="45">
        <v>0</v>
      </c>
      <c r="I160" s="45">
        <v>0</v>
      </c>
      <c r="J160" s="45">
        <v>0</v>
      </c>
      <c r="K160" s="45">
        <v>40</v>
      </c>
      <c r="L160" s="45"/>
      <c r="M160" s="45"/>
      <c r="N160" s="45"/>
      <c r="O160" s="45"/>
    </row>
    <row r="161" spans="1:15" s="26" customFormat="1" ht="39.75" customHeight="1">
      <c r="A161" s="27" t="s">
        <v>49</v>
      </c>
      <c r="B161" s="27" t="s">
        <v>45</v>
      </c>
      <c r="C161" s="37" t="s">
        <v>129</v>
      </c>
      <c r="D161" s="84"/>
      <c r="E161" s="45">
        <v>1449</v>
      </c>
      <c r="F161" s="48">
        <f t="shared" si="28"/>
        <v>10</v>
      </c>
      <c r="G161" s="45">
        <v>0</v>
      </c>
      <c r="H161" s="45">
        <v>0</v>
      </c>
      <c r="I161" s="45">
        <v>0</v>
      </c>
      <c r="J161" s="45">
        <v>0</v>
      </c>
      <c r="K161" s="45">
        <v>10</v>
      </c>
      <c r="L161" s="45"/>
      <c r="M161" s="45"/>
      <c r="N161" s="45"/>
      <c r="O161" s="45"/>
    </row>
    <row r="162" spans="1:15" s="26" customFormat="1" ht="52.5" customHeight="1">
      <c r="A162" s="27" t="s">
        <v>49</v>
      </c>
      <c r="B162" s="27" t="s">
        <v>48</v>
      </c>
      <c r="C162" s="37" t="s">
        <v>162</v>
      </c>
      <c r="D162" s="84"/>
      <c r="E162" s="45">
        <v>50</v>
      </c>
      <c r="F162" s="48">
        <f t="shared" si="28"/>
        <v>20</v>
      </c>
      <c r="G162" s="45">
        <v>0</v>
      </c>
      <c r="H162" s="45">
        <v>0</v>
      </c>
      <c r="I162" s="45">
        <v>0</v>
      </c>
      <c r="J162" s="45">
        <v>0</v>
      </c>
      <c r="K162" s="45">
        <v>20</v>
      </c>
      <c r="L162" s="45"/>
      <c r="M162" s="45"/>
      <c r="N162" s="45"/>
      <c r="O162" s="45"/>
    </row>
    <row r="163" spans="1:15" s="26" customFormat="1" ht="61.5" customHeight="1" hidden="1">
      <c r="A163" s="27" t="s">
        <v>49</v>
      </c>
      <c r="B163" s="27" t="s">
        <v>50</v>
      </c>
      <c r="C163" s="37" t="s">
        <v>130</v>
      </c>
      <c r="D163" s="84"/>
      <c r="E163" s="45"/>
      <c r="F163" s="48">
        <f t="shared" si="28"/>
        <v>0</v>
      </c>
      <c r="G163" s="45">
        <v>0</v>
      </c>
      <c r="H163" s="45">
        <v>0</v>
      </c>
      <c r="I163" s="45">
        <v>0</v>
      </c>
      <c r="J163" s="45">
        <v>0</v>
      </c>
      <c r="K163" s="45"/>
      <c r="L163" s="45"/>
      <c r="M163" s="45"/>
      <c r="N163" s="45"/>
      <c r="O163" s="45"/>
    </row>
    <row r="164" spans="1:15" s="26" customFormat="1" ht="79.5" customHeight="1">
      <c r="A164" s="27" t="s">
        <v>49</v>
      </c>
      <c r="B164" s="27" t="s">
        <v>48</v>
      </c>
      <c r="C164" s="37" t="s">
        <v>132</v>
      </c>
      <c r="D164" s="84"/>
      <c r="E164" s="45">
        <v>960</v>
      </c>
      <c r="F164" s="48">
        <f t="shared" si="28"/>
        <v>40</v>
      </c>
      <c r="G164" s="45">
        <v>0</v>
      </c>
      <c r="H164" s="45">
        <v>0</v>
      </c>
      <c r="I164" s="45">
        <v>0</v>
      </c>
      <c r="J164" s="45">
        <v>0</v>
      </c>
      <c r="K164" s="45">
        <v>40</v>
      </c>
      <c r="L164" s="45"/>
      <c r="M164" s="45"/>
      <c r="N164" s="45"/>
      <c r="O164" s="45"/>
    </row>
    <row r="165" spans="1:15" s="26" customFormat="1" ht="57" customHeight="1" hidden="1">
      <c r="A165" s="27" t="s">
        <v>49</v>
      </c>
      <c r="B165" s="27" t="s">
        <v>45</v>
      </c>
      <c r="C165" s="37" t="s">
        <v>133</v>
      </c>
      <c r="D165" s="45"/>
      <c r="E165" s="45"/>
      <c r="F165" s="48">
        <f t="shared" si="28"/>
        <v>0</v>
      </c>
      <c r="G165" s="45">
        <v>0</v>
      </c>
      <c r="H165" s="45">
        <v>0</v>
      </c>
      <c r="I165" s="45">
        <v>0</v>
      </c>
      <c r="J165" s="45">
        <v>0</v>
      </c>
      <c r="K165" s="45"/>
      <c r="L165" s="45"/>
      <c r="M165" s="45"/>
      <c r="N165" s="45"/>
      <c r="O165" s="45"/>
    </row>
    <row r="166" spans="1:15" s="26" customFormat="1" ht="16.5" customHeight="1" hidden="1">
      <c r="A166" s="27" t="s">
        <v>49</v>
      </c>
      <c r="B166" s="27" t="s">
        <v>47</v>
      </c>
      <c r="C166" s="12" t="s">
        <v>91</v>
      </c>
      <c r="D166" s="45"/>
      <c r="E166" s="45"/>
      <c r="F166" s="48">
        <f t="shared" si="28"/>
        <v>0</v>
      </c>
      <c r="G166" s="45">
        <v>0</v>
      </c>
      <c r="H166" s="45">
        <v>0</v>
      </c>
      <c r="I166" s="45">
        <v>0</v>
      </c>
      <c r="J166" s="45">
        <v>0</v>
      </c>
      <c r="K166" s="45"/>
      <c r="L166" s="45"/>
      <c r="M166" s="45"/>
      <c r="N166" s="45"/>
      <c r="O166" s="45"/>
    </row>
    <row r="167" spans="1:15" s="26" customFormat="1" ht="19.5" customHeight="1" hidden="1">
      <c r="A167" s="27" t="s">
        <v>49</v>
      </c>
      <c r="B167" s="27" t="s">
        <v>50</v>
      </c>
      <c r="C167" s="12" t="s">
        <v>106</v>
      </c>
      <c r="D167" s="45"/>
      <c r="E167" s="40"/>
      <c r="F167" s="48">
        <f t="shared" si="28"/>
        <v>0</v>
      </c>
      <c r="G167" s="45">
        <v>0</v>
      </c>
      <c r="H167" s="45">
        <v>0</v>
      </c>
      <c r="I167" s="45">
        <v>0</v>
      </c>
      <c r="J167" s="45">
        <v>0</v>
      </c>
      <c r="K167" s="40"/>
      <c r="L167" s="40"/>
      <c r="M167" s="40"/>
      <c r="N167" s="40"/>
      <c r="O167" s="40"/>
    </row>
    <row r="168" spans="1:15" s="26" customFormat="1" ht="21" customHeight="1" hidden="1">
      <c r="A168" s="27" t="s">
        <v>49</v>
      </c>
      <c r="B168" s="27" t="s">
        <v>50</v>
      </c>
      <c r="C168" s="12" t="s">
        <v>107</v>
      </c>
      <c r="D168" s="45"/>
      <c r="E168" s="40"/>
      <c r="F168" s="48">
        <f t="shared" si="28"/>
        <v>0</v>
      </c>
      <c r="G168" s="45">
        <v>0</v>
      </c>
      <c r="H168" s="45">
        <v>0</v>
      </c>
      <c r="I168" s="45">
        <v>0</v>
      </c>
      <c r="J168" s="45">
        <v>0</v>
      </c>
      <c r="K168" s="40"/>
      <c r="L168" s="40"/>
      <c r="M168" s="40"/>
      <c r="N168" s="40"/>
      <c r="O168" s="40"/>
    </row>
    <row r="169" spans="1:15" s="26" customFormat="1" ht="48" customHeight="1" hidden="1">
      <c r="A169" s="27" t="s">
        <v>49</v>
      </c>
      <c r="B169" s="27" t="s">
        <v>48</v>
      </c>
      <c r="C169" s="37" t="s">
        <v>105</v>
      </c>
      <c r="D169" s="84"/>
      <c r="E169" s="40"/>
      <c r="F169" s="48">
        <f t="shared" si="28"/>
        <v>0</v>
      </c>
      <c r="G169" s="45">
        <v>0</v>
      </c>
      <c r="H169" s="45">
        <v>0</v>
      </c>
      <c r="I169" s="45">
        <v>0</v>
      </c>
      <c r="J169" s="45">
        <v>0</v>
      </c>
      <c r="K169" s="40"/>
      <c r="L169" s="40"/>
      <c r="M169" s="40"/>
      <c r="N169" s="40"/>
      <c r="O169" s="40"/>
    </row>
    <row r="170" spans="1:15" s="26" customFormat="1" ht="45" customHeight="1">
      <c r="A170" s="27" t="s">
        <v>49</v>
      </c>
      <c r="B170" s="27" t="s">
        <v>47</v>
      </c>
      <c r="C170" s="37" t="s">
        <v>164</v>
      </c>
      <c r="D170" s="84"/>
      <c r="E170" s="40">
        <v>0</v>
      </c>
      <c r="F170" s="48">
        <f t="shared" si="28"/>
        <v>10</v>
      </c>
      <c r="G170" s="45">
        <v>0</v>
      </c>
      <c r="H170" s="45">
        <v>0</v>
      </c>
      <c r="I170" s="45">
        <v>0</v>
      </c>
      <c r="J170" s="45">
        <v>0</v>
      </c>
      <c r="K170" s="40">
        <v>10</v>
      </c>
      <c r="L170" s="40"/>
      <c r="M170" s="40"/>
      <c r="N170" s="40"/>
      <c r="O170" s="40"/>
    </row>
    <row r="171" spans="1:15" s="26" customFormat="1" ht="47.25" customHeight="1">
      <c r="A171" s="27" t="s">
        <v>49</v>
      </c>
      <c r="B171" s="27" t="s">
        <v>52</v>
      </c>
      <c r="C171" s="37" t="s">
        <v>163</v>
      </c>
      <c r="D171" s="84"/>
      <c r="E171" s="40">
        <v>0</v>
      </c>
      <c r="F171" s="48">
        <f t="shared" si="28"/>
        <v>10</v>
      </c>
      <c r="G171" s="45">
        <v>0</v>
      </c>
      <c r="H171" s="45">
        <v>0</v>
      </c>
      <c r="I171" s="45">
        <v>0</v>
      </c>
      <c r="J171" s="45">
        <v>0</v>
      </c>
      <c r="K171" s="40">
        <v>10</v>
      </c>
      <c r="L171" s="40"/>
      <c r="M171" s="40"/>
      <c r="N171" s="40"/>
      <c r="O171" s="40"/>
    </row>
    <row r="172" spans="1:15" s="26" customFormat="1" ht="24.75" customHeight="1">
      <c r="A172" s="33" t="s">
        <v>49</v>
      </c>
      <c r="B172" s="27" t="s">
        <v>52</v>
      </c>
      <c r="C172" s="29" t="s">
        <v>15</v>
      </c>
      <c r="D172" s="84"/>
      <c r="E172" s="40">
        <v>10</v>
      </c>
      <c r="F172" s="48"/>
      <c r="G172" s="45">
        <v>0</v>
      </c>
      <c r="H172" s="45">
        <v>0</v>
      </c>
      <c r="I172" s="45">
        <v>0</v>
      </c>
      <c r="J172" s="45">
        <v>0</v>
      </c>
      <c r="K172" s="40">
        <v>0</v>
      </c>
      <c r="L172" s="40"/>
      <c r="M172" s="40"/>
      <c r="N172" s="40"/>
      <c r="O172" s="40"/>
    </row>
    <row r="173" spans="1:15" s="26" customFormat="1" ht="16.5" customHeight="1">
      <c r="A173" s="33"/>
      <c r="B173" s="27"/>
      <c r="C173" s="11" t="s">
        <v>92</v>
      </c>
      <c r="D173" s="39">
        <f aca="true" t="shared" si="32" ref="D173:O173">SUM(D174:D201,D202)</f>
        <v>0</v>
      </c>
      <c r="E173" s="39">
        <f t="shared" si="32"/>
        <v>3551</v>
      </c>
      <c r="F173" s="48">
        <f t="shared" si="28"/>
        <v>422</v>
      </c>
      <c r="G173" s="47">
        <f t="shared" si="32"/>
        <v>187</v>
      </c>
      <c r="H173" s="47"/>
      <c r="I173" s="47">
        <f t="shared" si="32"/>
        <v>125</v>
      </c>
      <c r="J173" s="47">
        <f t="shared" si="32"/>
        <v>0</v>
      </c>
      <c r="K173" s="47">
        <f t="shared" si="32"/>
        <v>110</v>
      </c>
      <c r="L173" s="47">
        <f t="shared" si="32"/>
        <v>0</v>
      </c>
      <c r="M173" s="47">
        <f>SUM(M174:M201,M202)</f>
        <v>0</v>
      </c>
      <c r="N173" s="47">
        <f>SUM(N174:N201,N202)</f>
        <v>0</v>
      </c>
      <c r="O173" s="47">
        <f t="shared" si="32"/>
        <v>0</v>
      </c>
    </row>
    <row r="174" spans="1:15" ht="17.25" customHeight="1">
      <c r="A174" s="19" t="s">
        <v>32</v>
      </c>
      <c r="B174" s="4">
        <v>223</v>
      </c>
      <c r="C174" s="5" t="s">
        <v>54</v>
      </c>
      <c r="D174" s="40"/>
      <c r="E174" s="40">
        <v>300</v>
      </c>
      <c r="F174" s="48">
        <f t="shared" si="28"/>
        <v>250</v>
      </c>
      <c r="G174" s="40">
        <v>100</v>
      </c>
      <c r="H174" s="40"/>
      <c r="I174" s="40">
        <v>50</v>
      </c>
      <c r="J174" s="40"/>
      <c r="K174" s="40">
        <v>100</v>
      </c>
      <c r="L174" s="40"/>
      <c r="M174" s="40"/>
      <c r="N174" s="40"/>
      <c r="O174" s="40"/>
    </row>
    <row r="175" spans="1:15" ht="18" customHeight="1">
      <c r="A175" s="19" t="s">
        <v>32</v>
      </c>
      <c r="B175" s="4">
        <v>225</v>
      </c>
      <c r="C175" s="5" t="s">
        <v>54</v>
      </c>
      <c r="D175" s="40"/>
      <c r="E175" s="40">
        <v>60</v>
      </c>
      <c r="F175" s="48">
        <f t="shared" si="28"/>
        <v>10</v>
      </c>
      <c r="G175" s="40">
        <v>5</v>
      </c>
      <c r="H175" s="40"/>
      <c r="I175" s="40"/>
      <c r="J175" s="40"/>
      <c r="K175" s="40">
        <v>5</v>
      </c>
      <c r="L175" s="40"/>
      <c r="M175" s="40"/>
      <c r="N175" s="40"/>
      <c r="O175" s="40"/>
    </row>
    <row r="176" spans="1:15" ht="17.25" customHeight="1">
      <c r="A176" s="19" t="s">
        <v>32</v>
      </c>
      <c r="B176" s="4">
        <v>226</v>
      </c>
      <c r="C176" s="5" t="s">
        <v>54</v>
      </c>
      <c r="D176" s="40"/>
      <c r="E176" s="40">
        <v>20</v>
      </c>
      <c r="F176" s="48">
        <f t="shared" si="28"/>
        <v>10</v>
      </c>
      <c r="G176" s="40">
        <v>5</v>
      </c>
      <c r="H176" s="40"/>
      <c r="I176" s="40"/>
      <c r="J176" s="40"/>
      <c r="K176" s="40">
        <v>5</v>
      </c>
      <c r="L176" s="40"/>
      <c r="M176" s="40"/>
      <c r="N176" s="40"/>
      <c r="O176" s="40"/>
    </row>
    <row r="177" spans="1:15" ht="17.25" customHeight="1">
      <c r="A177" s="19" t="s">
        <v>32</v>
      </c>
      <c r="B177" s="4">
        <v>310</v>
      </c>
      <c r="C177" s="5" t="s">
        <v>54</v>
      </c>
      <c r="D177" s="40"/>
      <c r="E177" s="40">
        <v>40</v>
      </c>
      <c r="F177" s="48">
        <f t="shared" si="28"/>
        <v>20</v>
      </c>
      <c r="G177" s="40">
        <v>10</v>
      </c>
      <c r="H177" s="40"/>
      <c r="I177" s="40">
        <v>10</v>
      </c>
      <c r="J177" s="40"/>
      <c r="K177" s="40"/>
      <c r="L177" s="40"/>
      <c r="M177" s="40"/>
      <c r="N177" s="40"/>
      <c r="O177" s="40"/>
    </row>
    <row r="178" spans="1:15" ht="17.25" customHeight="1" hidden="1">
      <c r="A178" s="19"/>
      <c r="B178" s="4"/>
      <c r="C178" s="5"/>
      <c r="D178" s="40"/>
      <c r="E178" s="40"/>
      <c r="F178" s="48">
        <f t="shared" si="28"/>
        <v>0</v>
      </c>
      <c r="G178" s="40"/>
      <c r="H178" s="40"/>
      <c r="I178" s="40"/>
      <c r="J178" s="40"/>
      <c r="K178" s="40"/>
      <c r="L178" s="40"/>
      <c r="M178" s="40"/>
      <c r="N178" s="40"/>
      <c r="O178" s="40"/>
    </row>
    <row r="179" spans="1:15" ht="17.25" customHeight="1" hidden="1">
      <c r="A179" s="19"/>
      <c r="B179" s="4"/>
      <c r="C179" s="5"/>
      <c r="D179" s="40"/>
      <c r="E179" s="40"/>
      <c r="F179" s="48">
        <f t="shared" si="28"/>
        <v>0</v>
      </c>
      <c r="G179" s="40"/>
      <c r="H179" s="40"/>
      <c r="I179" s="40"/>
      <c r="J179" s="40"/>
      <c r="K179" s="40"/>
      <c r="L179" s="40"/>
      <c r="M179" s="40"/>
      <c r="N179" s="40"/>
      <c r="O179" s="40"/>
    </row>
    <row r="180" spans="1:15" ht="17.25" customHeight="1">
      <c r="A180" s="19" t="s">
        <v>32</v>
      </c>
      <c r="B180" s="4">
        <v>340</v>
      </c>
      <c r="C180" s="5" t="s">
        <v>54</v>
      </c>
      <c r="D180" s="40"/>
      <c r="E180" s="40">
        <v>40</v>
      </c>
      <c r="F180" s="48">
        <f t="shared" si="28"/>
        <v>20</v>
      </c>
      <c r="G180" s="40">
        <v>10</v>
      </c>
      <c r="H180" s="40"/>
      <c r="I180" s="40">
        <v>10</v>
      </c>
      <c r="J180" s="40"/>
      <c r="K180" s="40"/>
      <c r="L180" s="40"/>
      <c r="M180" s="40"/>
      <c r="N180" s="40"/>
      <c r="O180" s="40"/>
    </row>
    <row r="181" spans="1:15" ht="17.25" customHeight="1" hidden="1">
      <c r="A181" s="19" t="s">
        <v>32</v>
      </c>
      <c r="B181" s="4">
        <v>222</v>
      </c>
      <c r="C181" s="5" t="s">
        <v>55</v>
      </c>
      <c r="D181" s="40"/>
      <c r="E181" s="40"/>
      <c r="F181" s="48">
        <f t="shared" si="28"/>
        <v>0</v>
      </c>
      <c r="G181" s="40"/>
      <c r="H181" s="40"/>
      <c r="I181" s="40"/>
      <c r="J181" s="40"/>
      <c r="K181" s="40"/>
      <c r="L181" s="40"/>
      <c r="M181" s="40"/>
      <c r="N181" s="40"/>
      <c r="O181" s="40"/>
    </row>
    <row r="182" spans="1:15" ht="17.25" customHeight="1" hidden="1">
      <c r="A182" s="19"/>
      <c r="B182" s="4"/>
      <c r="C182" s="5"/>
      <c r="D182" s="40"/>
      <c r="E182" s="40"/>
      <c r="F182" s="48">
        <f t="shared" si="28"/>
        <v>0</v>
      </c>
      <c r="G182" s="40"/>
      <c r="H182" s="40"/>
      <c r="I182" s="40"/>
      <c r="J182" s="40"/>
      <c r="K182" s="40"/>
      <c r="L182" s="40"/>
      <c r="M182" s="40"/>
      <c r="N182" s="40"/>
      <c r="O182" s="40"/>
    </row>
    <row r="183" spans="1:15" ht="17.25" customHeight="1" hidden="1">
      <c r="A183" s="19" t="s">
        <v>32</v>
      </c>
      <c r="B183" s="4">
        <v>225</v>
      </c>
      <c r="C183" s="5" t="s">
        <v>55</v>
      </c>
      <c r="D183" s="40"/>
      <c r="E183" s="40"/>
      <c r="F183" s="48">
        <f t="shared" si="28"/>
        <v>0</v>
      </c>
      <c r="G183" s="40"/>
      <c r="H183" s="40"/>
      <c r="I183" s="40"/>
      <c r="J183" s="40"/>
      <c r="K183" s="40"/>
      <c r="L183" s="40"/>
      <c r="M183" s="40"/>
      <c r="N183" s="40"/>
      <c r="O183" s="40"/>
    </row>
    <row r="184" spans="1:15" ht="17.25" customHeight="1" hidden="1">
      <c r="A184" s="19" t="s">
        <v>32</v>
      </c>
      <c r="B184" s="4">
        <v>226</v>
      </c>
      <c r="C184" s="5" t="s">
        <v>55</v>
      </c>
      <c r="D184" s="40"/>
      <c r="E184" s="40"/>
      <c r="F184" s="48">
        <f t="shared" si="28"/>
        <v>0</v>
      </c>
      <c r="G184" s="40"/>
      <c r="H184" s="40"/>
      <c r="I184" s="40"/>
      <c r="J184" s="40"/>
      <c r="K184" s="40"/>
      <c r="L184" s="40"/>
      <c r="M184" s="40"/>
      <c r="N184" s="40"/>
      <c r="O184" s="40"/>
    </row>
    <row r="185" spans="1:15" ht="17.25" customHeight="1" hidden="1">
      <c r="A185" s="19" t="s">
        <v>32</v>
      </c>
      <c r="B185" s="4">
        <v>340</v>
      </c>
      <c r="C185" s="5" t="s">
        <v>55</v>
      </c>
      <c r="D185" s="40"/>
      <c r="E185" s="40"/>
      <c r="F185" s="48">
        <f t="shared" si="28"/>
        <v>0</v>
      </c>
      <c r="G185" s="40"/>
      <c r="H185" s="40"/>
      <c r="I185" s="40"/>
      <c r="J185" s="40"/>
      <c r="K185" s="40"/>
      <c r="L185" s="40"/>
      <c r="M185" s="40"/>
      <c r="N185" s="40"/>
      <c r="O185" s="40"/>
    </row>
    <row r="186" spans="1:15" ht="17.25" customHeight="1" hidden="1">
      <c r="A186" s="19" t="s">
        <v>32</v>
      </c>
      <c r="B186" s="4">
        <v>225</v>
      </c>
      <c r="C186" s="5" t="s">
        <v>93</v>
      </c>
      <c r="D186" s="40"/>
      <c r="E186" s="40"/>
      <c r="F186" s="48">
        <f t="shared" si="28"/>
        <v>0</v>
      </c>
      <c r="G186" s="40"/>
      <c r="H186" s="40"/>
      <c r="I186" s="40"/>
      <c r="J186" s="40"/>
      <c r="K186" s="40"/>
      <c r="L186" s="40"/>
      <c r="M186" s="40"/>
      <c r="N186" s="40"/>
      <c r="O186" s="40"/>
    </row>
    <row r="187" spans="1:15" ht="17.25" customHeight="1" hidden="1">
      <c r="A187" s="19" t="s">
        <v>32</v>
      </c>
      <c r="B187" s="4">
        <v>340</v>
      </c>
      <c r="C187" s="5" t="s">
        <v>93</v>
      </c>
      <c r="D187" s="40"/>
      <c r="E187" s="40"/>
      <c r="F187" s="48">
        <f t="shared" si="28"/>
        <v>0</v>
      </c>
      <c r="G187" s="40"/>
      <c r="H187" s="40"/>
      <c r="I187" s="40"/>
      <c r="J187" s="40"/>
      <c r="K187" s="40"/>
      <c r="L187" s="40"/>
      <c r="M187" s="40"/>
      <c r="N187" s="40"/>
      <c r="O187" s="40"/>
    </row>
    <row r="188" spans="1:15" ht="17.25" customHeight="1" hidden="1">
      <c r="A188" s="19" t="s">
        <v>32</v>
      </c>
      <c r="B188" s="4">
        <v>225</v>
      </c>
      <c r="C188" s="5" t="s">
        <v>56</v>
      </c>
      <c r="D188" s="40"/>
      <c r="E188" s="40"/>
      <c r="F188" s="48">
        <f t="shared" si="28"/>
        <v>0</v>
      </c>
      <c r="G188" s="40"/>
      <c r="H188" s="40"/>
      <c r="I188" s="40"/>
      <c r="J188" s="40"/>
      <c r="K188" s="40"/>
      <c r="L188" s="40"/>
      <c r="M188" s="40"/>
      <c r="N188" s="40"/>
      <c r="O188" s="40"/>
    </row>
    <row r="189" spans="1:15" ht="17.25" customHeight="1" hidden="1">
      <c r="A189" s="19" t="s">
        <v>32</v>
      </c>
      <c r="B189" s="4">
        <v>226</v>
      </c>
      <c r="C189" s="5" t="s">
        <v>56</v>
      </c>
      <c r="D189" s="40"/>
      <c r="E189" s="40"/>
      <c r="F189" s="48">
        <f t="shared" si="28"/>
        <v>0</v>
      </c>
      <c r="G189" s="40"/>
      <c r="H189" s="40"/>
      <c r="I189" s="40"/>
      <c r="J189" s="40"/>
      <c r="K189" s="40"/>
      <c r="L189" s="40"/>
      <c r="M189" s="40"/>
      <c r="N189" s="40"/>
      <c r="O189" s="40"/>
    </row>
    <row r="190" spans="1:15" ht="17.25" customHeight="1" hidden="1">
      <c r="A190" s="19" t="s">
        <v>32</v>
      </c>
      <c r="B190" s="4">
        <v>340</v>
      </c>
      <c r="C190" s="5" t="s">
        <v>56</v>
      </c>
      <c r="D190" s="40"/>
      <c r="E190" s="40"/>
      <c r="F190" s="48">
        <f t="shared" si="28"/>
        <v>0</v>
      </c>
      <c r="G190" s="40"/>
      <c r="H190" s="40"/>
      <c r="I190" s="40"/>
      <c r="J190" s="40"/>
      <c r="K190" s="40"/>
      <c r="L190" s="40"/>
      <c r="M190" s="40"/>
      <c r="N190" s="40"/>
      <c r="O190" s="40"/>
    </row>
    <row r="191" spans="1:15" ht="17.25" customHeight="1" hidden="1">
      <c r="A191" s="19" t="s">
        <v>32</v>
      </c>
      <c r="B191" s="4">
        <v>222</v>
      </c>
      <c r="C191" s="5" t="s">
        <v>51</v>
      </c>
      <c r="D191" s="40"/>
      <c r="E191" s="40"/>
      <c r="F191" s="48">
        <f t="shared" si="28"/>
        <v>0</v>
      </c>
      <c r="G191" s="40"/>
      <c r="H191" s="40"/>
      <c r="I191" s="40"/>
      <c r="J191" s="40"/>
      <c r="K191" s="40"/>
      <c r="L191" s="40"/>
      <c r="M191" s="40"/>
      <c r="N191" s="40"/>
      <c r="O191" s="40"/>
    </row>
    <row r="192" spans="1:15" ht="17.25" customHeight="1" hidden="1">
      <c r="A192" s="19" t="s">
        <v>32</v>
      </c>
      <c r="B192" s="4">
        <v>226</v>
      </c>
      <c r="C192" s="5" t="s">
        <v>55</v>
      </c>
      <c r="D192" s="40"/>
      <c r="E192" s="40"/>
      <c r="F192" s="48">
        <f t="shared" si="28"/>
        <v>0</v>
      </c>
      <c r="G192" s="40"/>
      <c r="H192" s="40"/>
      <c r="I192" s="40"/>
      <c r="J192" s="40"/>
      <c r="K192" s="40"/>
      <c r="L192" s="40"/>
      <c r="M192" s="40"/>
      <c r="N192" s="40"/>
      <c r="O192" s="40"/>
    </row>
    <row r="193" spans="1:15" ht="17.25" customHeight="1" hidden="1">
      <c r="A193" s="19" t="s">
        <v>32</v>
      </c>
      <c r="B193" s="4">
        <v>340</v>
      </c>
      <c r="C193" s="5" t="s">
        <v>55</v>
      </c>
      <c r="D193" s="40"/>
      <c r="E193" s="40"/>
      <c r="F193" s="48">
        <f t="shared" si="28"/>
        <v>0</v>
      </c>
      <c r="G193" s="40"/>
      <c r="H193" s="40"/>
      <c r="I193" s="40"/>
      <c r="J193" s="40"/>
      <c r="K193" s="40"/>
      <c r="L193" s="40"/>
      <c r="M193" s="40"/>
      <c r="N193" s="40"/>
      <c r="O193" s="40"/>
    </row>
    <row r="194" spans="1:15" ht="17.25" customHeight="1">
      <c r="A194" s="19" t="s">
        <v>32</v>
      </c>
      <c r="B194" s="4">
        <v>225</v>
      </c>
      <c r="C194" s="5" t="s">
        <v>56</v>
      </c>
      <c r="D194" s="40"/>
      <c r="E194" s="40">
        <v>108</v>
      </c>
      <c r="F194" s="48">
        <f t="shared" si="28"/>
        <v>2</v>
      </c>
      <c r="G194" s="40">
        <v>2</v>
      </c>
      <c r="H194" s="40"/>
      <c r="I194" s="40"/>
      <c r="J194" s="40"/>
      <c r="K194" s="40"/>
      <c r="L194" s="40"/>
      <c r="M194" s="40"/>
      <c r="N194" s="40"/>
      <c r="O194" s="40"/>
    </row>
    <row r="195" spans="1:15" ht="17.25" customHeight="1">
      <c r="A195" s="19" t="s">
        <v>32</v>
      </c>
      <c r="B195" s="4">
        <v>310</v>
      </c>
      <c r="C195" s="5" t="s">
        <v>56</v>
      </c>
      <c r="D195" s="40"/>
      <c r="E195" s="40">
        <v>10</v>
      </c>
      <c r="F195" s="48">
        <f t="shared" si="28"/>
        <v>5</v>
      </c>
      <c r="G195" s="40">
        <v>5</v>
      </c>
      <c r="H195" s="40"/>
      <c r="I195" s="40"/>
      <c r="J195" s="40"/>
      <c r="K195" s="40"/>
      <c r="L195" s="40"/>
      <c r="M195" s="40"/>
      <c r="N195" s="40"/>
      <c r="O195" s="40"/>
    </row>
    <row r="196" spans="1:15" ht="17.25" customHeight="1">
      <c r="A196" s="19" t="s">
        <v>32</v>
      </c>
      <c r="B196" s="4">
        <v>340</v>
      </c>
      <c r="C196" s="5" t="s">
        <v>56</v>
      </c>
      <c r="D196" s="40"/>
      <c r="E196" s="40">
        <v>204</v>
      </c>
      <c r="F196" s="48">
        <f t="shared" si="28"/>
        <v>5</v>
      </c>
      <c r="G196" s="40">
        <v>5</v>
      </c>
      <c r="H196" s="40"/>
      <c r="I196" s="40"/>
      <c r="J196" s="40"/>
      <c r="K196" s="40"/>
      <c r="L196" s="40"/>
      <c r="M196" s="40"/>
      <c r="N196" s="40"/>
      <c r="O196" s="40"/>
    </row>
    <row r="197" spans="1:15" ht="17.25" customHeight="1">
      <c r="A197" s="19" t="s">
        <v>32</v>
      </c>
      <c r="B197" s="4">
        <v>225</v>
      </c>
      <c r="C197" s="5" t="s">
        <v>51</v>
      </c>
      <c r="D197" s="40"/>
      <c r="E197" s="40">
        <v>456</v>
      </c>
      <c r="F197" s="48">
        <f t="shared" si="28"/>
        <v>20</v>
      </c>
      <c r="G197" s="40">
        <v>10</v>
      </c>
      <c r="H197" s="40"/>
      <c r="I197" s="40">
        <v>10</v>
      </c>
      <c r="J197" s="40"/>
      <c r="K197" s="40"/>
      <c r="L197" s="40"/>
      <c r="M197" s="40"/>
      <c r="N197" s="40"/>
      <c r="O197" s="40"/>
    </row>
    <row r="198" spans="1:15" ht="17.25" customHeight="1">
      <c r="A198" s="19" t="s">
        <v>32</v>
      </c>
      <c r="B198" s="4">
        <v>226</v>
      </c>
      <c r="C198" s="5" t="s">
        <v>51</v>
      </c>
      <c r="D198" s="40"/>
      <c r="E198" s="40">
        <v>20</v>
      </c>
      <c r="F198" s="48">
        <f t="shared" si="28"/>
        <v>15</v>
      </c>
      <c r="G198" s="40">
        <v>5</v>
      </c>
      <c r="H198" s="40"/>
      <c r="I198" s="40">
        <v>10</v>
      </c>
      <c r="J198" s="40"/>
      <c r="K198" s="40"/>
      <c r="L198" s="40"/>
      <c r="M198" s="40"/>
      <c r="N198" s="40"/>
      <c r="O198" s="40"/>
    </row>
    <row r="199" spans="1:15" ht="17.25" customHeight="1">
      <c r="A199" s="19" t="s">
        <v>32</v>
      </c>
      <c r="B199" s="4">
        <v>290</v>
      </c>
      <c r="C199" s="5" t="s">
        <v>51</v>
      </c>
      <c r="D199" s="40"/>
      <c r="E199" s="40">
        <v>25</v>
      </c>
      <c r="F199" s="48">
        <f t="shared" si="28"/>
        <v>10</v>
      </c>
      <c r="G199" s="40">
        <v>5</v>
      </c>
      <c r="H199" s="40"/>
      <c r="I199" s="40">
        <v>5</v>
      </c>
      <c r="J199" s="40"/>
      <c r="K199" s="40"/>
      <c r="L199" s="40"/>
      <c r="M199" s="40"/>
      <c r="N199" s="40"/>
      <c r="O199" s="40"/>
    </row>
    <row r="200" spans="1:15" ht="17.25" customHeight="1" hidden="1">
      <c r="A200" s="19" t="s">
        <v>32</v>
      </c>
      <c r="B200" s="4">
        <v>310</v>
      </c>
      <c r="C200" s="5" t="s">
        <v>51</v>
      </c>
      <c r="D200" s="40"/>
      <c r="E200" s="40"/>
      <c r="F200" s="48">
        <f t="shared" si="28"/>
        <v>0</v>
      </c>
      <c r="G200" s="40"/>
      <c r="H200" s="40"/>
      <c r="I200" s="40"/>
      <c r="J200" s="40"/>
      <c r="K200" s="40"/>
      <c r="L200" s="40"/>
      <c r="M200" s="40"/>
      <c r="N200" s="40"/>
      <c r="O200" s="40"/>
    </row>
    <row r="201" spans="1:15" ht="17.25" customHeight="1">
      <c r="A201" s="19" t="s">
        <v>32</v>
      </c>
      <c r="B201" s="4">
        <v>310</v>
      </c>
      <c r="C201" s="5" t="s">
        <v>51</v>
      </c>
      <c r="D201" s="40"/>
      <c r="E201" s="40">
        <v>1925</v>
      </c>
      <c r="F201" s="48">
        <f t="shared" si="28"/>
        <v>20</v>
      </c>
      <c r="G201" s="40">
        <v>10</v>
      </c>
      <c r="H201" s="40"/>
      <c r="I201" s="40">
        <v>10</v>
      </c>
      <c r="J201" s="40"/>
      <c r="K201" s="40"/>
      <c r="L201" s="40"/>
      <c r="M201" s="40"/>
      <c r="N201" s="40"/>
      <c r="O201" s="40"/>
    </row>
    <row r="202" spans="1:15" ht="17.25" customHeight="1">
      <c r="A202" s="19" t="s">
        <v>32</v>
      </c>
      <c r="B202" s="4">
        <v>340</v>
      </c>
      <c r="C202" s="5" t="s">
        <v>51</v>
      </c>
      <c r="D202" s="40"/>
      <c r="E202" s="40">
        <v>343</v>
      </c>
      <c r="F202" s="48">
        <f t="shared" si="28"/>
        <v>35</v>
      </c>
      <c r="G202" s="40">
        <v>15</v>
      </c>
      <c r="H202" s="40"/>
      <c r="I202" s="40">
        <v>20</v>
      </c>
      <c r="J202" s="40"/>
      <c r="K202" s="40"/>
      <c r="L202" s="40"/>
      <c r="M202" s="40"/>
      <c r="N202" s="40"/>
      <c r="O202" s="40"/>
    </row>
    <row r="203" spans="1:15" ht="15.75">
      <c r="A203" s="126" t="s">
        <v>31</v>
      </c>
      <c r="B203" s="127"/>
      <c r="C203" s="127"/>
      <c r="D203" s="42">
        <f>SUM(D173,D157,D150)</f>
        <v>0</v>
      </c>
      <c r="E203" s="42">
        <f>SUM(E173,E157,E150)</f>
        <v>33953</v>
      </c>
      <c r="F203" s="42">
        <f t="shared" si="28"/>
        <v>592</v>
      </c>
      <c r="G203" s="42">
        <f aca="true" t="shared" si="33" ref="G203:O203">SUM(G173,G157,G150)</f>
        <v>187</v>
      </c>
      <c r="H203" s="42"/>
      <c r="I203" s="42">
        <f t="shared" si="33"/>
        <v>125</v>
      </c>
      <c r="J203" s="42">
        <f t="shared" si="33"/>
        <v>0</v>
      </c>
      <c r="K203" s="42">
        <f t="shared" si="33"/>
        <v>280</v>
      </c>
      <c r="L203" s="42">
        <f t="shared" si="33"/>
        <v>0</v>
      </c>
      <c r="M203" s="42">
        <f>SUM(M173,M157,M150)</f>
        <v>0</v>
      </c>
      <c r="N203" s="42">
        <f>SUM(N173,N157,N150)</f>
        <v>0</v>
      </c>
      <c r="O203" s="42">
        <f t="shared" si="33"/>
        <v>0</v>
      </c>
    </row>
    <row r="204" spans="1:15" s="26" customFormat="1" ht="15.75" hidden="1">
      <c r="A204" s="131" t="s">
        <v>77</v>
      </c>
      <c r="B204" s="132"/>
      <c r="C204" s="133"/>
      <c r="D204" s="81"/>
      <c r="E204" s="53"/>
      <c r="F204" s="42">
        <f t="shared" si="28"/>
        <v>0</v>
      </c>
      <c r="G204" s="53"/>
      <c r="H204" s="53"/>
      <c r="I204" s="53"/>
      <c r="J204" s="53"/>
      <c r="K204" s="53"/>
      <c r="L204" s="53"/>
      <c r="M204" s="53"/>
      <c r="N204" s="53"/>
      <c r="O204" s="53"/>
    </row>
    <row r="205" spans="1:15" s="26" customFormat="1" ht="18" customHeight="1" hidden="1">
      <c r="A205" s="22" t="s">
        <v>78</v>
      </c>
      <c r="B205" s="13" t="s">
        <v>48</v>
      </c>
      <c r="C205" s="14" t="s">
        <v>84</v>
      </c>
      <c r="D205" s="82"/>
      <c r="E205" s="45"/>
      <c r="F205" s="42">
        <f t="shared" si="28"/>
        <v>0</v>
      </c>
      <c r="G205" s="45"/>
      <c r="H205" s="45"/>
      <c r="I205" s="45"/>
      <c r="J205" s="45"/>
      <c r="K205" s="45"/>
      <c r="L205" s="45"/>
      <c r="M205" s="45"/>
      <c r="N205" s="45"/>
      <c r="O205" s="45"/>
    </row>
    <row r="206" spans="1:15" s="26" customFormat="1" ht="15.75" hidden="1">
      <c r="A206" s="22" t="s">
        <v>78</v>
      </c>
      <c r="B206" s="13" t="s">
        <v>45</v>
      </c>
      <c r="C206" s="14" t="s">
        <v>85</v>
      </c>
      <c r="D206" s="82"/>
      <c r="E206" s="45"/>
      <c r="F206" s="42">
        <f t="shared" si="28"/>
        <v>0</v>
      </c>
      <c r="G206" s="45"/>
      <c r="H206" s="45"/>
      <c r="I206" s="45"/>
      <c r="J206" s="45"/>
      <c r="K206" s="45"/>
      <c r="L206" s="45"/>
      <c r="M206" s="45"/>
      <c r="N206" s="45"/>
      <c r="O206" s="45"/>
    </row>
    <row r="207" spans="1:15" s="26" customFormat="1" ht="15.75" hidden="1">
      <c r="A207" s="22" t="s">
        <v>78</v>
      </c>
      <c r="B207" s="13" t="s">
        <v>47</v>
      </c>
      <c r="C207" s="14" t="s">
        <v>85</v>
      </c>
      <c r="D207" s="82"/>
      <c r="E207" s="45"/>
      <c r="F207" s="42">
        <f t="shared" si="28"/>
        <v>0</v>
      </c>
      <c r="G207" s="45"/>
      <c r="H207" s="45"/>
      <c r="I207" s="45"/>
      <c r="J207" s="45"/>
      <c r="K207" s="45"/>
      <c r="L207" s="45"/>
      <c r="M207" s="45"/>
      <c r="N207" s="45"/>
      <c r="O207" s="45"/>
    </row>
    <row r="208" spans="1:15" s="56" customFormat="1" ht="15.75" hidden="1">
      <c r="A208" s="126" t="s">
        <v>79</v>
      </c>
      <c r="B208" s="127"/>
      <c r="C208" s="127"/>
      <c r="D208" s="98"/>
      <c r="E208" s="42">
        <f>SUM(E205:E207)</f>
        <v>0</v>
      </c>
      <c r="F208" s="42">
        <f t="shared" si="28"/>
        <v>0</v>
      </c>
      <c r="G208" s="42">
        <f aca="true" t="shared" si="34" ref="G208:O208">SUM(G205:G207)</f>
        <v>0</v>
      </c>
      <c r="H208" s="42"/>
      <c r="I208" s="42">
        <f t="shared" si="34"/>
        <v>0</v>
      </c>
      <c r="J208" s="42">
        <f t="shared" si="34"/>
        <v>0</v>
      </c>
      <c r="K208" s="42">
        <f t="shared" si="34"/>
        <v>0</v>
      </c>
      <c r="L208" s="42"/>
      <c r="M208" s="42">
        <f t="shared" si="34"/>
        <v>0</v>
      </c>
      <c r="N208" s="42">
        <f t="shared" si="34"/>
        <v>0</v>
      </c>
      <c r="O208" s="42">
        <f t="shared" si="34"/>
        <v>0</v>
      </c>
    </row>
    <row r="209" spans="1:15" ht="21.75" customHeight="1">
      <c r="A209" s="139" t="s">
        <v>35</v>
      </c>
      <c r="B209" s="140"/>
      <c r="C209" s="140"/>
      <c r="D209" s="53"/>
      <c r="E209" s="53"/>
      <c r="F209" s="43"/>
      <c r="G209" s="53"/>
      <c r="H209" s="53"/>
      <c r="I209" s="53"/>
      <c r="J209" s="53"/>
      <c r="K209" s="53"/>
      <c r="L209" s="53"/>
      <c r="M209" s="53"/>
      <c r="N209" s="53"/>
      <c r="O209" s="53"/>
    </row>
    <row r="210" spans="1:15" ht="15" customHeight="1" hidden="1">
      <c r="A210" s="22" t="s">
        <v>37</v>
      </c>
      <c r="B210" s="13" t="s">
        <v>82</v>
      </c>
      <c r="C210" s="29" t="s">
        <v>2</v>
      </c>
      <c r="D210" s="41"/>
      <c r="E210" s="45"/>
      <c r="F210" s="48">
        <f t="shared" si="28"/>
        <v>0</v>
      </c>
      <c r="G210" s="45"/>
      <c r="H210" s="45"/>
      <c r="I210" s="45"/>
      <c r="J210" s="45"/>
      <c r="K210" s="45"/>
      <c r="L210" s="45"/>
      <c r="M210" s="45"/>
      <c r="N210" s="45"/>
      <c r="O210" s="45"/>
    </row>
    <row r="211" spans="1:15" ht="15" customHeight="1" hidden="1">
      <c r="A211" s="22" t="s">
        <v>37</v>
      </c>
      <c r="B211" s="13" t="s">
        <v>83</v>
      </c>
      <c r="C211" s="29" t="s">
        <v>6</v>
      </c>
      <c r="D211" s="41"/>
      <c r="E211" s="45"/>
      <c r="F211" s="48">
        <f aca="true" t="shared" si="35" ref="F211:F276">G211+I211+J211+K211+L211+M211+N211+O211</f>
        <v>0</v>
      </c>
      <c r="G211" s="45"/>
      <c r="H211" s="45"/>
      <c r="I211" s="45"/>
      <c r="J211" s="45"/>
      <c r="K211" s="45"/>
      <c r="L211" s="45"/>
      <c r="M211" s="45"/>
      <c r="N211" s="45"/>
      <c r="O211" s="45"/>
    </row>
    <row r="212" spans="1:15" ht="16.5" customHeight="1">
      <c r="A212" s="22" t="s">
        <v>37</v>
      </c>
      <c r="B212" s="13" t="s">
        <v>45</v>
      </c>
      <c r="C212" s="29" t="s">
        <v>113</v>
      </c>
      <c r="D212" s="41"/>
      <c r="E212" s="45">
        <v>10</v>
      </c>
      <c r="F212" s="48">
        <f t="shared" si="35"/>
        <v>1</v>
      </c>
      <c r="G212" s="45">
        <v>1</v>
      </c>
      <c r="H212" s="45">
        <v>0</v>
      </c>
      <c r="I212" s="45"/>
      <c r="J212" s="45"/>
      <c r="K212" s="45"/>
      <c r="L212" s="45"/>
      <c r="M212" s="45"/>
      <c r="N212" s="45"/>
      <c r="O212" s="45"/>
    </row>
    <row r="213" spans="1:15" ht="15" customHeight="1">
      <c r="A213" s="22" t="s">
        <v>37</v>
      </c>
      <c r="B213" s="13" t="s">
        <v>36</v>
      </c>
      <c r="C213" s="14" t="s">
        <v>12</v>
      </c>
      <c r="D213" s="85"/>
      <c r="E213" s="45">
        <v>10</v>
      </c>
      <c r="F213" s="48">
        <f t="shared" si="35"/>
        <v>2</v>
      </c>
      <c r="G213" s="45">
        <v>2</v>
      </c>
      <c r="H213" s="45">
        <v>0</v>
      </c>
      <c r="I213" s="45"/>
      <c r="J213" s="45"/>
      <c r="K213" s="45"/>
      <c r="L213" s="45"/>
      <c r="M213" s="45"/>
      <c r="N213" s="45"/>
      <c r="O213" s="45"/>
    </row>
    <row r="214" spans="1:15" ht="15" customHeight="1" hidden="1">
      <c r="A214" s="22" t="s">
        <v>37</v>
      </c>
      <c r="B214" s="13" t="s">
        <v>47</v>
      </c>
      <c r="C214" s="5" t="s">
        <v>14</v>
      </c>
      <c r="D214" s="40"/>
      <c r="E214" s="45"/>
      <c r="F214" s="48">
        <f t="shared" si="35"/>
        <v>0</v>
      </c>
      <c r="G214" s="45"/>
      <c r="H214" s="45"/>
      <c r="I214" s="45"/>
      <c r="J214" s="45"/>
      <c r="K214" s="45"/>
      <c r="L214" s="45"/>
      <c r="M214" s="45"/>
      <c r="N214" s="45"/>
      <c r="O214" s="45"/>
    </row>
    <row r="215" spans="1:15" ht="15" customHeight="1" hidden="1">
      <c r="A215" s="22" t="s">
        <v>37</v>
      </c>
      <c r="B215" s="13" t="s">
        <v>52</v>
      </c>
      <c r="C215" s="5" t="s">
        <v>15</v>
      </c>
      <c r="D215" s="40"/>
      <c r="E215" s="45"/>
      <c r="F215" s="48">
        <f t="shared" si="35"/>
        <v>0</v>
      </c>
      <c r="G215" s="45"/>
      <c r="H215" s="45"/>
      <c r="I215" s="45"/>
      <c r="J215" s="45"/>
      <c r="K215" s="45"/>
      <c r="L215" s="45"/>
      <c r="M215" s="45"/>
      <c r="N215" s="45"/>
      <c r="O215" s="45"/>
    </row>
    <row r="216" spans="1:15" ht="15" customHeight="1">
      <c r="A216" s="22" t="s">
        <v>37</v>
      </c>
      <c r="B216" s="13" t="s">
        <v>47</v>
      </c>
      <c r="C216" s="29" t="s">
        <v>14</v>
      </c>
      <c r="D216" s="41"/>
      <c r="E216" s="45">
        <v>10</v>
      </c>
      <c r="F216" s="48">
        <f t="shared" si="35"/>
        <v>1</v>
      </c>
      <c r="G216" s="45">
        <v>1</v>
      </c>
      <c r="H216" s="45">
        <v>0</v>
      </c>
      <c r="I216" s="45"/>
      <c r="J216" s="45"/>
      <c r="K216" s="45"/>
      <c r="L216" s="45"/>
      <c r="M216" s="45"/>
      <c r="N216" s="45"/>
      <c r="O216" s="45"/>
    </row>
    <row r="217" spans="1:15" ht="15" customHeight="1">
      <c r="A217" s="22" t="s">
        <v>37</v>
      </c>
      <c r="B217" s="13" t="s">
        <v>52</v>
      </c>
      <c r="C217" s="5" t="s">
        <v>51</v>
      </c>
      <c r="D217" s="40"/>
      <c r="E217" s="45">
        <v>5</v>
      </c>
      <c r="F217" s="48">
        <f t="shared" si="35"/>
        <v>2</v>
      </c>
      <c r="G217" s="45">
        <v>2</v>
      </c>
      <c r="H217" s="45">
        <v>0</v>
      </c>
      <c r="I217" s="45"/>
      <c r="J217" s="45"/>
      <c r="K217" s="45"/>
      <c r="L217" s="45"/>
      <c r="M217" s="45"/>
      <c r="N217" s="45"/>
      <c r="O217" s="45"/>
    </row>
    <row r="218" spans="1:15" ht="18.75" customHeight="1">
      <c r="A218" s="126" t="s">
        <v>38</v>
      </c>
      <c r="B218" s="127"/>
      <c r="C218" s="127"/>
      <c r="D218" s="42">
        <f>D213+D216+D217+D212</f>
        <v>0</v>
      </c>
      <c r="E218" s="42">
        <f aca="true" t="shared" si="36" ref="E218:O218">E213+E216+E217+E212</f>
        <v>35</v>
      </c>
      <c r="F218" s="42">
        <f t="shared" si="35"/>
        <v>6</v>
      </c>
      <c r="G218" s="42">
        <f t="shared" si="36"/>
        <v>6</v>
      </c>
      <c r="H218" s="42"/>
      <c r="I218" s="42">
        <f t="shared" si="36"/>
        <v>0</v>
      </c>
      <c r="J218" s="42">
        <f t="shared" si="36"/>
        <v>0</v>
      </c>
      <c r="K218" s="42">
        <f t="shared" si="36"/>
        <v>0</v>
      </c>
      <c r="L218" s="42">
        <f t="shared" si="36"/>
        <v>0</v>
      </c>
      <c r="M218" s="42">
        <f t="shared" si="36"/>
        <v>0</v>
      </c>
      <c r="N218" s="42">
        <f t="shared" si="36"/>
        <v>0</v>
      </c>
      <c r="O218" s="42">
        <f t="shared" si="36"/>
        <v>0</v>
      </c>
    </row>
    <row r="219" spans="1:15" ht="34.5" customHeight="1" hidden="1">
      <c r="A219" s="136"/>
      <c r="B219" s="137"/>
      <c r="C219" s="138"/>
      <c r="D219" s="80"/>
      <c r="E219" s="43"/>
      <c r="F219" s="42">
        <f t="shared" si="35"/>
        <v>0</v>
      </c>
      <c r="G219" s="43"/>
      <c r="H219" s="43"/>
      <c r="I219" s="43"/>
      <c r="J219" s="43"/>
      <c r="K219" s="43"/>
      <c r="L219" s="43"/>
      <c r="M219" s="43"/>
      <c r="N219" s="43"/>
      <c r="O219" s="43"/>
    </row>
    <row r="220" spans="1:15" ht="19.5" customHeight="1" hidden="1">
      <c r="A220" s="21"/>
      <c r="B220" s="1"/>
      <c r="C220" s="30"/>
      <c r="D220" s="79"/>
      <c r="E220" s="44"/>
      <c r="F220" s="42">
        <f t="shared" si="35"/>
        <v>0</v>
      </c>
      <c r="G220" s="44"/>
      <c r="H220" s="44"/>
      <c r="I220" s="44"/>
      <c r="J220" s="44"/>
      <c r="K220" s="44"/>
      <c r="L220" s="44"/>
      <c r="M220" s="44"/>
      <c r="N220" s="44"/>
      <c r="O220" s="44"/>
    </row>
    <row r="221" spans="1:15" ht="15.75" hidden="1">
      <c r="A221" s="19"/>
      <c r="B221" s="4"/>
      <c r="C221" s="29"/>
      <c r="D221" s="41"/>
      <c r="E221" s="40"/>
      <c r="F221" s="42">
        <f t="shared" si="35"/>
        <v>0</v>
      </c>
      <c r="G221" s="40"/>
      <c r="H221" s="40"/>
      <c r="I221" s="40"/>
      <c r="J221" s="40"/>
      <c r="K221" s="40"/>
      <c r="L221" s="40"/>
      <c r="M221" s="40"/>
      <c r="N221" s="40"/>
      <c r="O221" s="40"/>
    </row>
    <row r="222" spans="1:15" ht="15.75" hidden="1">
      <c r="A222" s="19"/>
      <c r="B222" s="4"/>
      <c r="C222" s="29"/>
      <c r="D222" s="41"/>
      <c r="E222" s="40"/>
      <c r="F222" s="42">
        <f t="shared" si="35"/>
        <v>0</v>
      </c>
      <c r="G222" s="40"/>
      <c r="H222" s="40"/>
      <c r="I222" s="40"/>
      <c r="J222" s="40"/>
      <c r="K222" s="40"/>
      <c r="L222" s="40"/>
      <c r="M222" s="40"/>
      <c r="N222" s="40"/>
      <c r="O222" s="40"/>
    </row>
    <row r="223" spans="1:15" ht="15.75" hidden="1">
      <c r="A223" s="19"/>
      <c r="B223" s="4"/>
      <c r="C223" s="29"/>
      <c r="D223" s="41"/>
      <c r="E223" s="40"/>
      <c r="F223" s="42">
        <f t="shared" si="35"/>
        <v>0</v>
      </c>
      <c r="G223" s="40"/>
      <c r="H223" s="40"/>
      <c r="I223" s="40"/>
      <c r="J223" s="40"/>
      <c r="K223" s="40"/>
      <c r="L223" s="40"/>
      <c r="M223" s="40"/>
      <c r="N223" s="40"/>
      <c r="O223" s="40"/>
    </row>
    <row r="224" spans="1:15" ht="15.75" hidden="1">
      <c r="A224" s="21"/>
      <c r="B224" s="1"/>
      <c r="C224" s="30"/>
      <c r="D224" s="79"/>
      <c r="E224" s="39"/>
      <c r="F224" s="42">
        <f t="shared" si="35"/>
        <v>0</v>
      </c>
      <c r="G224" s="39"/>
      <c r="H224" s="39"/>
      <c r="I224" s="39"/>
      <c r="J224" s="39"/>
      <c r="K224" s="39"/>
      <c r="L224" s="39"/>
      <c r="M224" s="39"/>
      <c r="N224" s="39"/>
      <c r="O224" s="39"/>
    </row>
    <row r="225" spans="1:15" ht="15.75" hidden="1">
      <c r="A225" s="19"/>
      <c r="B225" s="4"/>
      <c r="C225" s="29"/>
      <c r="D225" s="41"/>
      <c r="E225" s="40"/>
      <c r="F225" s="42">
        <f t="shared" si="35"/>
        <v>0</v>
      </c>
      <c r="G225" s="40"/>
      <c r="H225" s="40"/>
      <c r="I225" s="40"/>
      <c r="J225" s="40"/>
      <c r="K225" s="40"/>
      <c r="L225" s="40"/>
      <c r="M225" s="40"/>
      <c r="N225" s="40"/>
      <c r="O225" s="40"/>
    </row>
    <row r="226" spans="1:15" ht="15.75" hidden="1">
      <c r="A226" s="19"/>
      <c r="B226" s="4"/>
      <c r="C226" s="29"/>
      <c r="D226" s="41"/>
      <c r="E226" s="40"/>
      <c r="F226" s="42">
        <f t="shared" si="35"/>
        <v>0</v>
      </c>
      <c r="G226" s="40"/>
      <c r="H226" s="40"/>
      <c r="I226" s="40"/>
      <c r="J226" s="40"/>
      <c r="K226" s="40"/>
      <c r="L226" s="40"/>
      <c r="M226" s="40"/>
      <c r="N226" s="40"/>
      <c r="O226" s="40"/>
    </row>
    <row r="227" spans="1:15" ht="15.75" hidden="1">
      <c r="A227" s="19"/>
      <c r="B227" s="4"/>
      <c r="C227" s="29"/>
      <c r="D227" s="41"/>
      <c r="E227" s="40"/>
      <c r="F227" s="42">
        <f t="shared" si="35"/>
        <v>0</v>
      </c>
      <c r="G227" s="40"/>
      <c r="H227" s="40"/>
      <c r="I227" s="40"/>
      <c r="J227" s="40"/>
      <c r="K227" s="40"/>
      <c r="L227" s="40"/>
      <c r="M227" s="40"/>
      <c r="N227" s="40"/>
      <c r="O227" s="40"/>
    </row>
    <row r="228" spans="1:15" ht="15.75" hidden="1">
      <c r="A228" s="19"/>
      <c r="B228" s="4"/>
      <c r="C228" s="29"/>
      <c r="D228" s="41"/>
      <c r="E228" s="40"/>
      <c r="F228" s="42">
        <f t="shared" si="35"/>
        <v>0</v>
      </c>
      <c r="G228" s="40"/>
      <c r="H228" s="40"/>
      <c r="I228" s="40"/>
      <c r="J228" s="40"/>
      <c r="K228" s="40"/>
      <c r="L228" s="40"/>
      <c r="M228" s="40"/>
      <c r="N228" s="40"/>
      <c r="O228" s="40"/>
    </row>
    <row r="229" spans="1:15" ht="15.75" hidden="1">
      <c r="A229" s="19"/>
      <c r="B229" s="4"/>
      <c r="C229" s="29"/>
      <c r="D229" s="41"/>
      <c r="E229" s="40"/>
      <c r="F229" s="42">
        <f t="shared" si="35"/>
        <v>0</v>
      </c>
      <c r="G229" s="40"/>
      <c r="H229" s="40"/>
      <c r="I229" s="40"/>
      <c r="J229" s="40"/>
      <c r="K229" s="40"/>
      <c r="L229" s="40"/>
      <c r="M229" s="40"/>
      <c r="N229" s="40"/>
      <c r="O229" s="40"/>
    </row>
    <row r="230" spans="1:15" ht="15.75" hidden="1">
      <c r="A230" s="19"/>
      <c r="B230" s="4"/>
      <c r="C230" s="29"/>
      <c r="D230" s="41"/>
      <c r="E230" s="40"/>
      <c r="F230" s="42">
        <f t="shared" si="35"/>
        <v>0</v>
      </c>
      <c r="G230" s="40"/>
      <c r="H230" s="40"/>
      <c r="I230" s="40"/>
      <c r="J230" s="40"/>
      <c r="K230" s="40"/>
      <c r="L230" s="40"/>
      <c r="M230" s="40"/>
      <c r="N230" s="40"/>
      <c r="O230" s="40"/>
    </row>
    <row r="231" spans="1:15" s="3" customFormat="1" ht="15.75" hidden="1">
      <c r="A231" s="21"/>
      <c r="B231" s="1"/>
      <c r="C231" s="30"/>
      <c r="D231" s="79"/>
      <c r="E231" s="39"/>
      <c r="F231" s="42">
        <f t="shared" si="35"/>
        <v>0</v>
      </c>
      <c r="G231" s="39"/>
      <c r="H231" s="39"/>
      <c r="I231" s="39"/>
      <c r="J231" s="39"/>
      <c r="K231" s="39"/>
      <c r="L231" s="39"/>
      <c r="M231" s="39"/>
      <c r="N231" s="39"/>
      <c r="O231" s="39"/>
    </row>
    <row r="232" spans="1:15" s="3" customFormat="1" ht="15.75" hidden="1">
      <c r="A232" s="21"/>
      <c r="B232" s="1"/>
      <c r="C232" s="30"/>
      <c r="D232" s="79"/>
      <c r="E232" s="39"/>
      <c r="F232" s="42">
        <f t="shared" si="35"/>
        <v>0</v>
      </c>
      <c r="G232" s="39"/>
      <c r="H232" s="39"/>
      <c r="I232" s="39"/>
      <c r="J232" s="39"/>
      <c r="K232" s="39"/>
      <c r="L232" s="39"/>
      <c r="M232" s="39"/>
      <c r="N232" s="39"/>
      <c r="O232" s="39"/>
    </row>
    <row r="233" spans="1:15" ht="15.75" hidden="1">
      <c r="A233" s="19"/>
      <c r="B233" s="4"/>
      <c r="C233" s="29"/>
      <c r="D233" s="41"/>
      <c r="E233" s="40"/>
      <c r="F233" s="42">
        <f t="shared" si="35"/>
        <v>0</v>
      </c>
      <c r="G233" s="40"/>
      <c r="H233" s="40"/>
      <c r="I233" s="40"/>
      <c r="J233" s="40"/>
      <c r="K233" s="40"/>
      <c r="L233" s="40"/>
      <c r="M233" s="40"/>
      <c r="N233" s="40"/>
      <c r="O233" s="40"/>
    </row>
    <row r="234" spans="1:15" ht="15.75" hidden="1">
      <c r="A234" s="19"/>
      <c r="B234" s="4"/>
      <c r="C234" s="29"/>
      <c r="D234" s="41"/>
      <c r="E234" s="40"/>
      <c r="F234" s="42">
        <f t="shared" si="35"/>
        <v>0</v>
      </c>
      <c r="G234" s="40"/>
      <c r="H234" s="40"/>
      <c r="I234" s="40"/>
      <c r="J234" s="40"/>
      <c r="K234" s="40"/>
      <c r="L234" s="40"/>
      <c r="M234" s="40"/>
      <c r="N234" s="40"/>
      <c r="O234" s="40"/>
    </row>
    <row r="235" spans="1:15" ht="18.75" customHeight="1" hidden="1">
      <c r="A235" s="126" t="s">
        <v>75</v>
      </c>
      <c r="B235" s="127"/>
      <c r="C235" s="127"/>
      <c r="D235" s="98"/>
      <c r="E235" s="42">
        <f>SUM(E220,E224,E231,E232)</f>
        <v>0</v>
      </c>
      <c r="F235" s="42">
        <f t="shared" si="35"/>
        <v>0</v>
      </c>
      <c r="G235" s="42">
        <f aca="true" t="shared" si="37" ref="G235:O235">SUM(G220,G224,G231,G232)</f>
        <v>0</v>
      </c>
      <c r="H235" s="42"/>
      <c r="I235" s="42">
        <f t="shared" si="37"/>
        <v>0</v>
      </c>
      <c r="J235" s="42">
        <f t="shared" si="37"/>
        <v>0</v>
      </c>
      <c r="K235" s="42">
        <f t="shared" si="37"/>
        <v>0</v>
      </c>
      <c r="L235" s="42"/>
      <c r="M235" s="42">
        <f>SUM(M220,M224,M231,M232)</f>
        <v>0</v>
      </c>
      <c r="N235" s="42">
        <f>SUM(N220,N224,N231,N232)</f>
        <v>0</v>
      </c>
      <c r="O235" s="42">
        <f t="shared" si="37"/>
        <v>0</v>
      </c>
    </row>
    <row r="236" spans="1:15" s="36" customFormat="1" ht="39" customHeight="1">
      <c r="A236" s="134" t="s">
        <v>73</v>
      </c>
      <c r="B236" s="135"/>
      <c r="C236" s="135"/>
      <c r="D236" s="8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</row>
    <row r="237" spans="1:15" s="36" customFormat="1" ht="15.75">
      <c r="A237" s="21" t="s">
        <v>74</v>
      </c>
      <c r="B237" s="1">
        <v>210</v>
      </c>
      <c r="C237" s="30" t="s">
        <v>29</v>
      </c>
      <c r="D237" s="47">
        <f>D238+D240+D241</f>
        <v>0</v>
      </c>
      <c r="E237" s="47">
        <f>E238+E239+E240+E241+E242</f>
        <v>4815.299999999999</v>
      </c>
      <c r="F237" s="42">
        <f t="shared" si="35"/>
        <v>1845.5</v>
      </c>
      <c r="G237" s="47">
        <f>G240+G239+G242</f>
        <v>52.5</v>
      </c>
      <c r="H237" s="47">
        <v>0</v>
      </c>
      <c r="I237" s="47">
        <f>I238+I239+I240+I241+I242</f>
        <v>527.5</v>
      </c>
      <c r="J237" s="47">
        <f aca="true" t="shared" si="38" ref="J237:O237">J238+J240+J241</f>
        <v>1017.9</v>
      </c>
      <c r="K237" s="47">
        <f>K238+K239+K240+K241+K242</f>
        <v>247.6</v>
      </c>
      <c r="L237" s="47">
        <f t="shared" si="38"/>
        <v>0</v>
      </c>
      <c r="M237" s="47">
        <f>M238+M240+M241</f>
        <v>0</v>
      </c>
      <c r="N237" s="47">
        <f>N238+N240+N241</f>
        <v>0</v>
      </c>
      <c r="O237" s="47">
        <f t="shared" si="38"/>
        <v>0</v>
      </c>
    </row>
    <row r="238" spans="1:15" s="36" customFormat="1" ht="16.5" customHeight="1">
      <c r="A238" s="27" t="s">
        <v>74</v>
      </c>
      <c r="B238" s="27" t="s">
        <v>98</v>
      </c>
      <c r="C238" s="29" t="s">
        <v>154</v>
      </c>
      <c r="D238" s="41"/>
      <c r="E238" s="46">
        <v>2923.2</v>
      </c>
      <c r="F238" s="48">
        <f t="shared" si="35"/>
        <v>1053.6</v>
      </c>
      <c r="G238" s="46">
        <v>0</v>
      </c>
      <c r="H238" s="46">
        <v>0</v>
      </c>
      <c r="I238" s="46">
        <v>150</v>
      </c>
      <c r="J238" s="46">
        <v>800</v>
      </c>
      <c r="K238" s="46">
        <v>103.6</v>
      </c>
      <c r="L238" s="46"/>
      <c r="M238" s="47"/>
      <c r="N238" s="47"/>
      <c r="O238" s="47"/>
    </row>
    <row r="239" spans="1:15" s="36" customFormat="1" ht="16.5" customHeight="1">
      <c r="A239" s="33" t="s">
        <v>153</v>
      </c>
      <c r="B239" s="27" t="s">
        <v>98</v>
      </c>
      <c r="C239" s="29" t="s">
        <v>155</v>
      </c>
      <c r="D239" s="41"/>
      <c r="E239" s="46">
        <v>740.6</v>
      </c>
      <c r="F239" s="48">
        <f t="shared" si="35"/>
        <v>290</v>
      </c>
      <c r="G239" s="46">
        <v>40</v>
      </c>
      <c r="H239" s="46">
        <v>0</v>
      </c>
      <c r="I239" s="46">
        <v>200</v>
      </c>
      <c r="J239" s="46">
        <v>0</v>
      </c>
      <c r="K239" s="46">
        <v>50</v>
      </c>
      <c r="L239" s="46"/>
      <c r="M239" s="47"/>
      <c r="N239" s="47"/>
      <c r="O239" s="47"/>
    </row>
    <row r="240" spans="1:15" s="36" customFormat="1" ht="15.75">
      <c r="A240" s="19" t="s">
        <v>74</v>
      </c>
      <c r="B240" s="4">
        <v>212</v>
      </c>
      <c r="C240" s="29" t="s">
        <v>2</v>
      </c>
      <c r="D240" s="41"/>
      <c r="E240" s="46">
        <f>30+15</f>
        <v>45</v>
      </c>
      <c r="F240" s="48">
        <f t="shared" si="35"/>
        <v>1</v>
      </c>
      <c r="G240" s="46">
        <v>1</v>
      </c>
      <c r="H240" s="46">
        <v>0</v>
      </c>
      <c r="I240" s="46">
        <v>0</v>
      </c>
      <c r="J240" s="46">
        <v>0</v>
      </c>
      <c r="K240" s="46">
        <v>0</v>
      </c>
      <c r="L240" s="47"/>
      <c r="M240" s="47"/>
      <c r="N240" s="47"/>
      <c r="O240" s="47"/>
    </row>
    <row r="241" spans="1:15" s="36" customFormat="1" ht="16.5" customHeight="1">
      <c r="A241" s="19" t="s">
        <v>19</v>
      </c>
      <c r="B241" s="4">
        <v>213</v>
      </c>
      <c r="C241" s="29" t="s">
        <v>152</v>
      </c>
      <c r="D241" s="41"/>
      <c r="E241" s="46">
        <v>882.8</v>
      </c>
      <c r="F241" s="48">
        <f t="shared" si="35"/>
        <v>374.4</v>
      </c>
      <c r="G241" s="46">
        <v>0</v>
      </c>
      <c r="H241" s="46">
        <v>0</v>
      </c>
      <c r="I241" s="46">
        <v>77.5</v>
      </c>
      <c r="J241" s="46">
        <v>217.9</v>
      </c>
      <c r="K241" s="46">
        <v>79</v>
      </c>
      <c r="L241" s="47"/>
      <c r="M241" s="47"/>
      <c r="N241" s="47"/>
      <c r="O241" s="47"/>
    </row>
    <row r="242" spans="1:15" s="36" customFormat="1" ht="16.5" customHeight="1">
      <c r="A242" s="19" t="s">
        <v>151</v>
      </c>
      <c r="B242" s="4">
        <v>213</v>
      </c>
      <c r="C242" s="29" t="s">
        <v>156</v>
      </c>
      <c r="D242" s="41"/>
      <c r="E242" s="46">
        <v>223.7</v>
      </c>
      <c r="F242" s="48">
        <f t="shared" si="35"/>
        <v>126.5</v>
      </c>
      <c r="G242" s="46">
        <v>11.5</v>
      </c>
      <c r="H242" s="46">
        <v>0</v>
      </c>
      <c r="I242" s="46">
        <v>100</v>
      </c>
      <c r="J242" s="46">
        <v>0</v>
      </c>
      <c r="K242" s="46">
        <v>15</v>
      </c>
      <c r="L242" s="47"/>
      <c r="M242" s="47"/>
      <c r="N242" s="47"/>
      <c r="O242" s="47"/>
    </row>
    <row r="243" spans="1:15" s="3" customFormat="1" ht="15.75">
      <c r="A243" s="21" t="s">
        <v>74</v>
      </c>
      <c r="B243" s="1">
        <v>220</v>
      </c>
      <c r="C243" s="30" t="s">
        <v>4</v>
      </c>
      <c r="D243" s="39">
        <f>D245+D246+D247+D248+D244</f>
        <v>0</v>
      </c>
      <c r="E243" s="39">
        <f>E245+E246+E247+E248+E244</f>
        <v>4654</v>
      </c>
      <c r="F243" s="42">
        <f t="shared" si="35"/>
        <v>259</v>
      </c>
      <c r="G243" s="39">
        <f>G245+G246+G247+G248+G244</f>
        <v>70</v>
      </c>
      <c r="H243" s="47">
        <v>0</v>
      </c>
      <c r="I243" s="39">
        <f>I245+I246+I247+I248+I244</f>
        <v>60</v>
      </c>
      <c r="J243" s="39">
        <v>0</v>
      </c>
      <c r="K243" s="39">
        <f>K245+K246+K247+K248+K244</f>
        <v>129</v>
      </c>
      <c r="L243" s="39">
        <f>L245+L246+L247+L248+L244</f>
        <v>0</v>
      </c>
      <c r="M243" s="39">
        <f>M245+M246+M247+M248+M244</f>
        <v>0</v>
      </c>
      <c r="N243" s="39">
        <f>N245+N246+N247+N248+N244</f>
        <v>0</v>
      </c>
      <c r="O243" s="39">
        <f>O245+O246+O247+O248+O244</f>
        <v>0</v>
      </c>
    </row>
    <row r="244" spans="1:15" s="3" customFormat="1" ht="15.75">
      <c r="A244" s="19" t="s">
        <v>74</v>
      </c>
      <c r="B244" s="4">
        <v>221</v>
      </c>
      <c r="C244" s="29" t="s">
        <v>5</v>
      </c>
      <c r="D244" s="41"/>
      <c r="E244" s="40">
        <v>24</v>
      </c>
      <c r="F244" s="48">
        <f t="shared" si="35"/>
        <v>23</v>
      </c>
      <c r="G244" s="40">
        <v>9</v>
      </c>
      <c r="H244" s="46">
        <v>0</v>
      </c>
      <c r="I244" s="40">
        <v>10</v>
      </c>
      <c r="J244" s="40">
        <v>0</v>
      </c>
      <c r="K244" s="40">
        <v>4</v>
      </c>
      <c r="L244" s="39"/>
      <c r="M244" s="39"/>
      <c r="N244" s="39"/>
      <c r="O244" s="39"/>
    </row>
    <row r="245" spans="1:15" s="36" customFormat="1" ht="15.75">
      <c r="A245" s="19" t="s">
        <v>74</v>
      </c>
      <c r="B245" s="4">
        <v>222</v>
      </c>
      <c r="C245" s="29" t="s">
        <v>6</v>
      </c>
      <c r="D245" s="41"/>
      <c r="E245" s="40">
        <v>15</v>
      </c>
      <c r="F245" s="48">
        <f t="shared" si="35"/>
        <v>1</v>
      </c>
      <c r="G245" s="46">
        <v>1</v>
      </c>
      <c r="H245" s="46">
        <v>0</v>
      </c>
      <c r="I245" s="46">
        <v>0</v>
      </c>
      <c r="J245" s="47">
        <v>0</v>
      </c>
      <c r="K245" s="47">
        <v>0</v>
      </c>
      <c r="L245" s="47"/>
      <c r="M245" s="47"/>
      <c r="N245" s="47"/>
      <c r="O245" s="47"/>
    </row>
    <row r="246" spans="1:15" s="36" customFormat="1" ht="15.75">
      <c r="A246" s="19" t="s">
        <v>74</v>
      </c>
      <c r="B246" s="4">
        <v>223</v>
      </c>
      <c r="C246" s="29" t="s">
        <v>7</v>
      </c>
      <c r="D246" s="41"/>
      <c r="E246" s="40">
        <f>4138+238</f>
        <v>4376</v>
      </c>
      <c r="F246" s="48">
        <f t="shared" si="35"/>
        <v>225</v>
      </c>
      <c r="G246" s="46">
        <v>50</v>
      </c>
      <c r="H246" s="46">
        <v>0</v>
      </c>
      <c r="I246" s="46">
        <v>50</v>
      </c>
      <c r="J246" s="47">
        <v>0</v>
      </c>
      <c r="K246" s="46">
        <v>125</v>
      </c>
      <c r="L246" s="46"/>
      <c r="M246" s="47"/>
      <c r="N246" s="47"/>
      <c r="O246" s="47"/>
    </row>
    <row r="247" spans="1:15" s="36" customFormat="1" ht="15.75">
      <c r="A247" s="19" t="s">
        <v>74</v>
      </c>
      <c r="B247" s="4">
        <v>225</v>
      </c>
      <c r="C247" s="29" t="s">
        <v>9</v>
      </c>
      <c r="D247" s="41"/>
      <c r="E247" s="40">
        <v>32</v>
      </c>
      <c r="F247" s="48">
        <f t="shared" si="35"/>
        <v>5</v>
      </c>
      <c r="G247" s="46">
        <v>5</v>
      </c>
      <c r="H247" s="46">
        <v>0</v>
      </c>
      <c r="I247" s="46">
        <v>0</v>
      </c>
      <c r="J247" s="46">
        <v>0</v>
      </c>
      <c r="K247" s="46">
        <v>0</v>
      </c>
      <c r="L247" s="47"/>
      <c r="M247" s="47"/>
      <c r="N247" s="47"/>
      <c r="O247" s="47"/>
    </row>
    <row r="248" spans="1:15" s="36" customFormat="1" ht="15.75">
      <c r="A248" s="19" t="s">
        <v>74</v>
      </c>
      <c r="B248" s="4">
        <v>226</v>
      </c>
      <c r="C248" s="29" t="s">
        <v>10</v>
      </c>
      <c r="D248" s="41"/>
      <c r="E248" s="40">
        <v>207</v>
      </c>
      <c r="F248" s="48">
        <f t="shared" si="35"/>
        <v>5</v>
      </c>
      <c r="G248" s="46">
        <v>5</v>
      </c>
      <c r="H248" s="46">
        <v>0</v>
      </c>
      <c r="I248" s="46">
        <v>0</v>
      </c>
      <c r="J248" s="46">
        <v>0</v>
      </c>
      <c r="K248" s="46">
        <v>0</v>
      </c>
      <c r="L248" s="47"/>
      <c r="M248" s="47"/>
      <c r="N248" s="47"/>
      <c r="O248" s="47"/>
    </row>
    <row r="249" spans="1:15" s="36" customFormat="1" ht="15.75">
      <c r="A249" s="21" t="s">
        <v>74</v>
      </c>
      <c r="B249" s="1">
        <v>290</v>
      </c>
      <c r="C249" s="30" t="s">
        <v>12</v>
      </c>
      <c r="D249" s="79"/>
      <c r="E249" s="39">
        <v>149</v>
      </c>
      <c r="F249" s="42">
        <f t="shared" si="35"/>
        <v>15</v>
      </c>
      <c r="G249" s="47">
        <v>15</v>
      </c>
      <c r="H249" s="47">
        <v>0</v>
      </c>
      <c r="I249" s="47">
        <v>0</v>
      </c>
      <c r="J249" s="47">
        <v>0</v>
      </c>
      <c r="K249" s="47">
        <v>0</v>
      </c>
      <c r="L249" s="47"/>
      <c r="M249" s="47"/>
      <c r="N249" s="47"/>
      <c r="O249" s="47"/>
    </row>
    <row r="250" spans="1:15" s="36" customFormat="1" ht="15.75">
      <c r="A250" s="21" t="s">
        <v>74</v>
      </c>
      <c r="B250" s="1">
        <v>300</v>
      </c>
      <c r="C250" s="30" t="s">
        <v>13</v>
      </c>
      <c r="D250" s="39">
        <f>D251+D252</f>
        <v>0</v>
      </c>
      <c r="E250" s="39">
        <f>E251+E252</f>
        <v>635</v>
      </c>
      <c r="F250" s="42">
        <f t="shared" si="35"/>
        <v>191.3</v>
      </c>
      <c r="G250" s="47">
        <f aca="true" t="shared" si="39" ref="G250:O250">G251+G252</f>
        <v>154.9</v>
      </c>
      <c r="H250" s="46">
        <v>0</v>
      </c>
      <c r="I250" s="47">
        <f t="shared" si="39"/>
        <v>5</v>
      </c>
      <c r="J250" s="47">
        <f t="shared" si="39"/>
        <v>0</v>
      </c>
      <c r="K250" s="47">
        <f>K251+K252</f>
        <v>31.4</v>
      </c>
      <c r="L250" s="47">
        <f t="shared" si="39"/>
        <v>0</v>
      </c>
      <c r="M250" s="47">
        <f>M251+M252</f>
        <v>0</v>
      </c>
      <c r="N250" s="47">
        <f>N251+N252</f>
        <v>0</v>
      </c>
      <c r="O250" s="47">
        <f t="shared" si="39"/>
        <v>0</v>
      </c>
    </row>
    <row r="251" spans="1:15" s="36" customFormat="1" ht="15.75">
      <c r="A251" s="19" t="s">
        <v>74</v>
      </c>
      <c r="B251" s="4">
        <v>310</v>
      </c>
      <c r="C251" s="29" t="s">
        <v>14</v>
      </c>
      <c r="D251" s="41"/>
      <c r="E251" s="40">
        <v>456</v>
      </c>
      <c r="F251" s="48">
        <f>G251+I251+J251+K251+L251+M251+N251+O251+H251</f>
        <v>1159.9</v>
      </c>
      <c r="G251" s="46">
        <v>144.9</v>
      </c>
      <c r="H251" s="46">
        <v>1000</v>
      </c>
      <c r="I251" s="46">
        <v>0</v>
      </c>
      <c r="J251" s="47">
        <v>0</v>
      </c>
      <c r="K251" s="46">
        <v>15</v>
      </c>
      <c r="L251" s="46"/>
      <c r="M251" s="47"/>
      <c r="N251" s="47"/>
      <c r="O251" s="47"/>
    </row>
    <row r="252" spans="1:15" s="36" customFormat="1" ht="15.75">
      <c r="A252" s="19" t="s">
        <v>74</v>
      </c>
      <c r="B252" s="4">
        <v>340</v>
      </c>
      <c r="C252" s="29" t="s">
        <v>15</v>
      </c>
      <c r="D252" s="41"/>
      <c r="E252" s="40">
        <v>179</v>
      </c>
      <c r="F252" s="48">
        <f t="shared" si="35"/>
        <v>31.4</v>
      </c>
      <c r="G252" s="46">
        <v>10</v>
      </c>
      <c r="H252" s="46">
        <v>0</v>
      </c>
      <c r="I252" s="46">
        <v>5</v>
      </c>
      <c r="J252" s="47">
        <v>0</v>
      </c>
      <c r="K252" s="46">
        <v>16.4</v>
      </c>
      <c r="L252" s="46"/>
      <c r="M252" s="47"/>
      <c r="N252" s="47"/>
      <c r="O252" s="47"/>
    </row>
    <row r="253" spans="1:15" s="36" customFormat="1" ht="15.75">
      <c r="A253" s="54" t="s">
        <v>75</v>
      </c>
      <c r="B253" s="55"/>
      <c r="C253" s="55"/>
      <c r="D253" s="42">
        <f>D237+D243+D249+D250</f>
        <v>0</v>
      </c>
      <c r="E253" s="42">
        <f>E237+E243+E249+E250</f>
        <v>10253.3</v>
      </c>
      <c r="F253" s="42">
        <f>G253+I253+J253+K253+L253+M253+N253+O253+H253</f>
        <v>3310.8</v>
      </c>
      <c r="G253" s="42">
        <f>G237+G243+G249+G250</f>
        <v>292.4</v>
      </c>
      <c r="H253" s="42">
        <f>H237+H243+H249+H250+H251</f>
        <v>1000</v>
      </c>
      <c r="I253" s="42">
        <f>I237+I243+I249+I250+I251+I245</f>
        <v>592.5</v>
      </c>
      <c r="J253" s="42">
        <f aca="true" t="shared" si="40" ref="J253:O253">J237+J243+J249+J250</f>
        <v>1017.9</v>
      </c>
      <c r="K253" s="42">
        <f t="shared" si="40"/>
        <v>408</v>
      </c>
      <c r="L253" s="42">
        <f t="shared" si="40"/>
        <v>0</v>
      </c>
      <c r="M253" s="42">
        <f>M237+M243+M249+M250</f>
        <v>0</v>
      </c>
      <c r="N253" s="42">
        <f>N237+N243+N249+N250</f>
        <v>0</v>
      </c>
      <c r="O253" s="42">
        <f t="shared" si="40"/>
        <v>0</v>
      </c>
    </row>
    <row r="254" spans="1:15" ht="33.75" customHeight="1" hidden="1">
      <c r="A254" s="134"/>
      <c r="B254" s="135"/>
      <c r="C254" s="135"/>
      <c r="D254" s="83"/>
      <c r="E254" s="43"/>
      <c r="F254" s="42">
        <f t="shared" si="35"/>
        <v>0</v>
      </c>
      <c r="G254" s="43"/>
      <c r="H254" s="43"/>
      <c r="I254" s="43"/>
      <c r="J254" s="43"/>
      <c r="K254" s="43"/>
      <c r="L254" s="43"/>
      <c r="M254" s="43"/>
      <c r="N254" s="43"/>
      <c r="O254" s="43"/>
    </row>
    <row r="255" spans="1:15" ht="19.5" customHeight="1" hidden="1">
      <c r="A255" s="21"/>
      <c r="B255" s="1"/>
      <c r="C255" s="30"/>
      <c r="D255" s="79"/>
      <c r="E255" s="40"/>
      <c r="F255" s="42">
        <f t="shared" si="35"/>
        <v>0</v>
      </c>
      <c r="G255" s="44"/>
      <c r="H255" s="44"/>
      <c r="I255" s="44"/>
      <c r="J255" s="44"/>
      <c r="K255" s="44"/>
      <c r="L255" s="44"/>
      <c r="M255" s="44"/>
      <c r="N255" s="44"/>
      <c r="O255" s="44"/>
    </row>
    <row r="256" spans="1:15" ht="15.75" hidden="1">
      <c r="A256" s="19"/>
      <c r="B256" s="4"/>
      <c r="C256" s="29"/>
      <c r="D256" s="41"/>
      <c r="E256" s="42"/>
      <c r="F256" s="42">
        <f t="shared" si="35"/>
        <v>0</v>
      </c>
      <c r="G256" s="40"/>
      <c r="H256" s="40"/>
      <c r="I256" s="40"/>
      <c r="J256" s="40"/>
      <c r="K256" s="40"/>
      <c r="L256" s="40"/>
      <c r="M256" s="40"/>
      <c r="N256" s="40"/>
      <c r="O256" s="40"/>
    </row>
    <row r="257" spans="1:15" s="26" customFormat="1" ht="15.75" customHeight="1" hidden="1">
      <c r="A257" s="19"/>
      <c r="B257" s="4"/>
      <c r="C257" s="28"/>
      <c r="D257" s="84"/>
      <c r="E257" s="45"/>
      <c r="F257" s="42">
        <f t="shared" si="35"/>
        <v>0</v>
      </c>
      <c r="G257" s="45"/>
      <c r="H257" s="45"/>
      <c r="I257" s="45"/>
      <c r="J257" s="45"/>
      <c r="K257" s="45"/>
      <c r="L257" s="45"/>
      <c r="M257" s="45"/>
      <c r="N257" s="45"/>
      <c r="O257" s="45"/>
    </row>
    <row r="258" spans="1:15" ht="15.75" hidden="1">
      <c r="A258" s="19"/>
      <c r="B258" s="4"/>
      <c r="C258" s="29"/>
      <c r="D258" s="41"/>
      <c r="E258" s="40"/>
      <c r="F258" s="42">
        <f t="shared" si="35"/>
        <v>0</v>
      </c>
      <c r="G258" s="40"/>
      <c r="H258" s="40"/>
      <c r="I258" s="40"/>
      <c r="J258" s="40"/>
      <c r="K258" s="40"/>
      <c r="L258" s="40"/>
      <c r="M258" s="40"/>
      <c r="N258" s="40"/>
      <c r="O258" s="40"/>
    </row>
    <row r="259" spans="1:15" ht="15.75" hidden="1">
      <c r="A259" s="21"/>
      <c r="B259" s="1"/>
      <c r="C259" s="30"/>
      <c r="D259" s="79"/>
      <c r="E259" s="39"/>
      <c r="F259" s="42">
        <f t="shared" si="35"/>
        <v>0</v>
      </c>
      <c r="G259" s="39"/>
      <c r="H259" s="39"/>
      <c r="I259" s="39"/>
      <c r="J259" s="39"/>
      <c r="K259" s="39"/>
      <c r="L259" s="39"/>
      <c r="M259" s="39"/>
      <c r="N259" s="39"/>
      <c r="O259" s="39"/>
    </row>
    <row r="260" spans="1:15" ht="15.75" hidden="1">
      <c r="A260" s="19"/>
      <c r="B260" s="4"/>
      <c r="C260" s="29"/>
      <c r="D260" s="41"/>
      <c r="E260" s="40"/>
      <c r="F260" s="42">
        <f t="shared" si="35"/>
        <v>0</v>
      </c>
      <c r="G260" s="40"/>
      <c r="H260" s="40"/>
      <c r="I260" s="40"/>
      <c r="J260" s="40"/>
      <c r="K260" s="40"/>
      <c r="L260" s="40"/>
      <c r="M260" s="40"/>
      <c r="N260" s="40"/>
      <c r="O260" s="40"/>
    </row>
    <row r="261" spans="1:15" s="26" customFormat="1" ht="15.75" customHeight="1" hidden="1">
      <c r="A261" s="19"/>
      <c r="B261" s="4"/>
      <c r="C261" s="29"/>
      <c r="D261" s="41"/>
      <c r="E261" s="45"/>
      <c r="F261" s="42">
        <f t="shared" si="35"/>
        <v>0</v>
      </c>
      <c r="G261" s="45"/>
      <c r="H261" s="45"/>
      <c r="I261" s="45"/>
      <c r="J261" s="45"/>
      <c r="K261" s="45"/>
      <c r="L261" s="45"/>
      <c r="M261" s="45"/>
      <c r="N261" s="45"/>
      <c r="O261" s="45"/>
    </row>
    <row r="262" spans="1:15" ht="15.75" hidden="1">
      <c r="A262" s="19"/>
      <c r="B262" s="4"/>
      <c r="C262" s="29"/>
      <c r="D262" s="41"/>
      <c r="E262" s="40"/>
      <c r="F262" s="42">
        <f t="shared" si="35"/>
        <v>0</v>
      </c>
      <c r="G262" s="40"/>
      <c r="H262" s="40"/>
      <c r="I262" s="40"/>
      <c r="J262" s="40"/>
      <c r="K262" s="40"/>
      <c r="L262" s="40"/>
      <c r="M262" s="40"/>
      <c r="N262" s="40"/>
      <c r="O262" s="40"/>
    </row>
    <row r="263" spans="1:15" ht="15.75" hidden="1">
      <c r="A263" s="19"/>
      <c r="B263" s="4"/>
      <c r="C263" s="29"/>
      <c r="D263" s="41"/>
      <c r="E263" s="40"/>
      <c r="F263" s="42">
        <f t="shared" si="35"/>
        <v>0</v>
      </c>
      <c r="G263" s="40"/>
      <c r="H263" s="40"/>
      <c r="I263" s="40"/>
      <c r="J263" s="40"/>
      <c r="K263" s="40"/>
      <c r="L263" s="40"/>
      <c r="M263" s="40"/>
      <c r="N263" s="40"/>
      <c r="O263" s="40"/>
    </row>
    <row r="264" spans="1:15" ht="15.75" hidden="1">
      <c r="A264" s="19"/>
      <c r="B264" s="4"/>
      <c r="C264" s="29"/>
      <c r="D264" s="41"/>
      <c r="E264" s="40"/>
      <c r="F264" s="42">
        <f t="shared" si="35"/>
        <v>0</v>
      </c>
      <c r="G264" s="40"/>
      <c r="H264" s="40"/>
      <c r="I264" s="40"/>
      <c r="J264" s="40"/>
      <c r="K264" s="40"/>
      <c r="L264" s="40"/>
      <c r="M264" s="40"/>
      <c r="N264" s="40"/>
      <c r="O264" s="40"/>
    </row>
    <row r="265" spans="1:15" s="26" customFormat="1" ht="15.75" customHeight="1" hidden="1">
      <c r="A265" s="19"/>
      <c r="B265" s="4"/>
      <c r="C265" s="5"/>
      <c r="D265" s="40"/>
      <c r="E265" s="45"/>
      <c r="F265" s="42">
        <f t="shared" si="35"/>
        <v>0</v>
      </c>
      <c r="G265" s="45"/>
      <c r="H265" s="45"/>
      <c r="I265" s="45"/>
      <c r="J265" s="45"/>
      <c r="K265" s="45"/>
      <c r="L265" s="45"/>
      <c r="M265" s="45"/>
      <c r="N265" s="45"/>
      <c r="O265" s="45"/>
    </row>
    <row r="266" spans="1:15" ht="18" customHeight="1" hidden="1">
      <c r="A266" s="19"/>
      <c r="B266" s="4"/>
      <c r="C266" s="14"/>
      <c r="D266" s="82"/>
      <c r="E266" s="45"/>
      <c r="F266" s="42">
        <f t="shared" si="35"/>
        <v>0</v>
      </c>
      <c r="G266" s="45"/>
      <c r="H266" s="45"/>
      <c r="I266" s="45"/>
      <c r="J266" s="45"/>
      <c r="K266" s="45"/>
      <c r="L266" s="45"/>
      <c r="M266" s="45"/>
      <c r="N266" s="45"/>
      <c r="O266" s="45"/>
    </row>
    <row r="267" spans="1:15" s="3" customFormat="1" ht="15.75" hidden="1">
      <c r="A267" s="21"/>
      <c r="B267" s="1"/>
      <c r="C267" s="30"/>
      <c r="D267" s="79"/>
      <c r="E267" s="39"/>
      <c r="F267" s="42">
        <f t="shared" si="35"/>
        <v>0</v>
      </c>
      <c r="G267" s="39"/>
      <c r="H267" s="39"/>
      <c r="I267" s="39"/>
      <c r="J267" s="39"/>
      <c r="K267" s="39"/>
      <c r="L267" s="39"/>
      <c r="M267" s="39"/>
      <c r="N267" s="39"/>
      <c r="O267" s="39"/>
    </row>
    <row r="268" spans="1:15" ht="18" customHeight="1" hidden="1">
      <c r="A268" s="19"/>
      <c r="B268" s="4"/>
      <c r="C268" s="5"/>
      <c r="D268" s="40"/>
      <c r="E268" s="45"/>
      <c r="F268" s="42">
        <f t="shared" si="35"/>
        <v>0</v>
      </c>
      <c r="G268" s="45"/>
      <c r="H268" s="45"/>
      <c r="I268" s="45"/>
      <c r="J268" s="45"/>
      <c r="K268" s="45"/>
      <c r="L268" s="45"/>
      <c r="M268" s="45"/>
      <c r="N268" s="45"/>
      <c r="O268" s="45"/>
    </row>
    <row r="269" spans="1:15" ht="18.75" customHeight="1" hidden="1">
      <c r="A269" s="19"/>
      <c r="B269" s="4"/>
      <c r="C269" s="5"/>
      <c r="D269" s="40"/>
      <c r="E269" s="45"/>
      <c r="F269" s="42">
        <f t="shared" si="35"/>
        <v>0</v>
      </c>
      <c r="G269" s="45"/>
      <c r="H269" s="45"/>
      <c r="I269" s="45"/>
      <c r="J269" s="45"/>
      <c r="K269" s="45"/>
      <c r="L269" s="45"/>
      <c r="M269" s="45"/>
      <c r="N269" s="45"/>
      <c r="O269" s="45"/>
    </row>
    <row r="270" spans="1:15" ht="12.75" customHeight="1">
      <c r="A270" s="126"/>
      <c r="B270" s="127"/>
      <c r="C270" s="127"/>
      <c r="D270" s="98"/>
      <c r="E270" s="42"/>
      <c r="F270" s="42">
        <f t="shared" si="35"/>
        <v>0</v>
      </c>
      <c r="G270" s="42"/>
      <c r="H270" s="42"/>
      <c r="I270" s="42"/>
      <c r="J270" s="42"/>
      <c r="K270" s="42"/>
      <c r="L270" s="42"/>
      <c r="M270" s="42"/>
      <c r="N270" s="42"/>
      <c r="O270" s="42"/>
    </row>
    <row r="271" spans="1:15" s="26" customFormat="1" ht="15.75">
      <c r="A271" s="131" t="s">
        <v>43</v>
      </c>
      <c r="B271" s="132"/>
      <c r="C271" s="133"/>
      <c r="D271" s="81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</row>
    <row r="272" spans="1:15" s="26" customFormat="1" ht="15.75">
      <c r="A272" s="22" t="s">
        <v>44</v>
      </c>
      <c r="B272" s="13" t="s">
        <v>45</v>
      </c>
      <c r="C272" s="14" t="s">
        <v>101</v>
      </c>
      <c r="D272" s="85" t="s">
        <v>117</v>
      </c>
      <c r="E272" s="45">
        <v>1</v>
      </c>
      <c r="F272" s="48">
        <f t="shared" si="35"/>
        <v>1</v>
      </c>
      <c r="G272" s="45">
        <v>1</v>
      </c>
      <c r="H272" s="45">
        <v>0</v>
      </c>
      <c r="I272" s="45">
        <v>0</v>
      </c>
      <c r="J272" s="45">
        <v>0</v>
      </c>
      <c r="K272" s="45">
        <v>0</v>
      </c>
      <c r="L272" s="45"/>
      <c r="M272" s="45"/>
      <c r="N272" s="45"/>
      <c r="O272" s="45"/>
    </row>
    <row r="273" spans="1:15" s="26" customFormat="1" ht="15.75">
      <c r="A273" s="22" t="s">
        <v>44</v>
      </c>
      <c r="B273" s="13" t="s">
        <v>36</v>
      </c>
      <c r="C273" s="14" t="s">
        <v>102</v>
      </c>
      <c r="D273" s="85" t="s">
        <v>117</v>
      </c>
      <c r="E273" s="45">
        <v>65</v>
      </c>
      <c r="F273" s="48">
        <f t="shared" si="35"/>
        <v>1</v>
      </c>
      <c r="G273" s="45">
        <v>1</v>
      </c>
      <c r="H273" s="45">
        <v>0</v>
      </c>
      <c r="I273" s="45">
        <v>0</v>
      </c>
      <c r="J273" s="45">
        <v>0</v>
      </c>
      <c r="K273" s="45">
        <v>0</v>
      </c>
      <c r="L273" s="45"/>
      <c r="M273" s="45"/>
      <c r="N273" s="45"/>
      <c r="O273" s="45"/>
    </row>
    <row r="274" spans="1:15" s="26" customFormat="1" ht="15.75">
      <c r="A274" s="22" t="s">
        <v>44</v>
      </c>
      <c r="B274" s="13" t="s">
        <v>52</v>
      </c>
      <c r="C274" s="29" t="s">
        <v>15</v>
      </c>
      <c r="D274" s="86">
        <v>0</v>
      </c>
      <c r="E274" s="45">
        <v>29</v>
      </c>
      <c r="F274" s="48">
        <f t="shared" si="35"/>
        <v>2</v>
      </c>
      <c r="G274" s="45">
        <v>2</v>
      </c>
      <c r="H274" s="45">
        <v>0</v>
      </c>
      <c r="I274" s="45">
        <v>0</v>
      </c>
      <c r="J274" s="45">
        <v>0</v>
      </c>
      <c r="K274" s="45">
        <v>0</v>
      </c>
      <c r="L274" s="45"/>
      <c r="M274" s="45"/>
      <c r="N274" s="45"/>
      <c r="O274" s="45"/>
    </row>
    <row r="275" spans="1:15" s="26" customFormat="1" ht="15.75" hidden="1">
      <c r="A275" s="22"/>
      <c r="B275" s="13"/>
      <c r="C275" s="14"/>
      <c r="D275" s="82"/>
      <c r="E275" s="45"/>
      <c r="F275" s="42">
        <f t="shared" si="35"/>
        <v>0</v>
      </c>
      <c r="G275" s="45"/>
      <c r="H275" s="45"/>
      <c r="I275" s="45"/>
      <c r="J275" s="45"/>
      <c r="K275" s="45"/>
      <c r="L275" s="45"/>
      <c r="M275" s="45"/>
      <c r="N275" s="45"/>
      <c r="O275" s="45"/>
    </row>
    <row r="276" spans="1:15" s="26" customFormat="1" ht="15.75" hidden="1">
      <c r="A276" s="22"/>
      <c r="B276" s="13"/>
      <c r="C276" s="14"/>
      <c r="D276" s="82"/>
      <c r="E276" s="45"/>
      <c r="F276" s="42">
        <f t="shared" si="35"/>
        <v>0</v>
      </c>
      <c r="G276" s="45"/>
      <c r="H276" s="45"/>
      <c r="I276" s="45"/>
      <c r="J276" s="45"/>
      <c r="K276" s="45"/>
      <c r="L276" s="45"/>
      <c r="M276" s="45"/>
      <c r="N276" s="45"/>
      <c r="O276" s="45"/>
    </row>
    <row r="277" spans="1:15" s="26" customFormat="1" ht="15.75" hidden="1">
      <c r="A277" s="22"/>
      <c r="B277" s="13"/>
      <c r="C277" s="14"/>
      <c r="D277" s="82"/>
      <c r="E277" s="45"/>
      <c r="F277" s="42">
        <f>G277+I277+J277+K277+L277+M277+N277+O277</f>
        <v>0</v>
      </c>
      <c r="G277" s="45"/>
      <c r="H277" s="45"/>
      <c r="I277" s="45"/>
      <c r="J277" s="45"/>
      <c r="K277" s="45"/>
      <c r="L277" s="45"/>
      <c r="M277" s="45"/>
      <c r="N277" s="45"/>
      <c r="O277" s="45"/>
    </row>
    <row r="278" spans="1:15" s="26" customFormat="1" ht="15.75">
      <c r="A278" s="54" t="s">
        <v>46</v>
      </c>
      <c r="B278" s="112"/>
      <c r="C278" s="112"/>
      <c r="D278" s="42">
        <f>D272+D273+D274</f>
        <v>0</v>
      </c>
      <c r="E278" s="42">
        <f>E272+E273+E274</f>
        <v>95</v>
      </c>
      <c r="F278" s="42">
        <f>G278+I278+J278+K278+L278+M278+N278+O278</f>
        <v>4</v>
      </c>
      <c r="G278" s="42">
        <f aca="true" t="shared" si="41" ref="G278:O278">G272+G273+G274</f>
        <v>4</v>
      </c>
      <c r="H278" s="42"/>
      <c r="I278" s="42">
        <f t="shared" si="41"/>
        <v>0</v>
      </c>
      <c r="J278" s="42">
        <f t="shared" si="41"/>
        <v>0</v>
      </c>
      <c r="K278" s="42">
        <f t="shared" si="41"/>
        <v>0</v>
      </c>
      <c r="L278" s="42">
        <f t="shared" si="41"/>
        <v>0</v>
      </c>
      <c r="M278" s="42">
        <f>M272+M273+M274</f>
        <v>0</v>
      </c>
      <c r="N278" s="42">
        <f>N272+N273+N274</f>
        <v>0</v>
      </c>
      <c r="O278" s="42">
        <f t="shared" si="41"/>
        <v>0</v>
      </c>
    </row>
    <row r="279" spans="1:15" s="26" customFormat="1" ht="36" customHeight="1">
      <c r="A279" s="134" t="s">
        <v>99</v>
      </c>
      <c r="B279" s="135"/>
      <c r="C279" s="135"/>
      <c r="D279" s="83"/>
      <c r="E279" s="43"/>
      <c r="F279" s="53"/>
      <c r="G279" s="43"/>
      <c r="H279" s="43"/>
      <c r="I279" s="43"/>
      <c r="J279" s="43"/>
      <c r="K279" s="43"/>
      <c r="L279" s="43"/>
      <c r="M279" s="43"/>
      <c r="N279" s="43"/>
      <c r="O279" s="43"/>
    </row>
    <row r="280" spans="1:15" s="36" customFormat="1" ht="22.5" customHeight="1" hidden="1">
      <c r="A280" s="22" t="s">
        <v>100</v>
      </c>
      <c r="B280" s="4">
        <v>222</v>
      </c>
      <c r="C280" s="29" t="s">
        <v>6</v>
      </c>
      <c r="D280" s="41"/>
      <c r="E280" s="46"/>
      <c r="F280" s="42">
        <f aca="true" t="shared" si="42" ref="F280:F292">G280+I280+J280+K280+L280+M280+N280+O280</f>
        <v>0</v>
      </c>
      <c r="G280" s="46"/>
      <c r="H280" s="46"/>
      <c r="I280" s="46"/>
      <c r="J280" s="46"/>
      <c r="K280" s="46"/>
      <c r="L280" s="46"/>
      <c r="M280" s="46"/>
      <c r="N280" s="46"/>
      <c r="O280" s="46"/>
    </row>
    <row r="281" spans="1:15" s="36" customFormat="1" ht="18" customHeight="1" hidden="1">
      <c r="A281" s="22" t="s">
        <v>100</v>
      </c>
      <c r="B281" s="4">
        <v>224</v>
      </c>
      <c r="C281" s="29" t="s">
        <v>8</v>
      </c>
      <c r="D281" s="41"/>
      <c r="E281" s="46">
        <v>0</v>
      </c>
      <c r="F281" s="42">
        <f t="shared" si="42"/>
        <v>0</v>
      </c>
      <c r="G281" s="46"/>
      <c r="H281" s="46"/>
      <c r="I281" s="46"/>
      <c r="J281" s="46"/>
      <c r="K281" s="46"/>
      <c r="L281" s="46"/>
      <c r="M281" s="46"/>
      <c r="N281" s="46"/>
      <c r="O281" s="46"/>
    </row>
    <row r="282" spans="1:15" s="36" customFormat="1" ht="18.75" customHeight="1">
      <c r="A282" s="22" t="s">
        <v>100</v>
      </c>
      <c r="B282" s="4">
        <v>225</v>
      </c>
      <c r="C282" s="29" t="s">
        <v>9</v>
      </c>
      <c r="D282" s="41"/>
      <c r="E282" s="46">
        <v>10</v>
      </c>
      <c r="F282" s="48">
        <f t="shared" si="42"/>
        <v>1</v>
      </c>
      <c r="G282" s="46">
        <v>1</v>
      </c>
      <c r="H282" s="46">
        <v>0</v>
      </c>
      <c r="I282" s="46">
        <v>0</v>
      </c>
      <c r="J282" s="46">
        <v>0</v>
      </c>
      <c r="K282" s="46">
        <v>0</v>
      </c>
      <c r="L282" s="46"/>
      <c r="M282" s="46"/>
      <c r="N282" s="46"/>
      <c r="O282" s="46"/>
    </row>
    <row r="283" spans="1:15" s="36" customFormat="1" ht="18.75" customHeight="1">
      <c r="A283" s="22" t="s">
        <v>100</v>
      </c>
      <c r="B283" s="4">
        <v>226</v>
      </c>
      <c r="C283" s="14" t="s">
        <v>101</v>
      </c>
      <c r="D283" s="85"/>
      <c r="E283" s="46">
        <v>10</v>
      </c>
      <c r="F283" s="48">
        <f t="shared" si="42"/>
        <v>1</v>
      </c>
      <c r="G283" s="46">
        <v>1</v>
      </c>
      <c r="H283" s="46">
        <v>0</v>
      </c>
      <c r="I283" s="46">
        <v>0</v>
      </c>
      <c r="J283" s="46">
        <v>0</v>
      </c>
      <c r="K283" s="46">
        <v>0</v>
      </c>
      <c r="L283" s="46"/>
      <c r="M283" s="46"/>
      <c r="N283" s="46"/>
      <c r="O283" s="46"/>
    </row>
    <row r="284" spans="1:15" s="26" customFormat="1" ht="15.75">
      <c r="A284" s="22" t="s">
        <v>100</v>
      </c>
      <c r="B284" s="13" t="s">
        <v>36</v>
      </c>
      <c r="C284" s="14" t="s">
        <v>102</v>
      </c>
      <c r="D284" s="85"/>
      <c r="E284" s="45">
        <v>65</v>
      </c>
      <c r="F284" s="48">
        <f t="shared" si="42"/>
        <v>10</v>
      </c>
      <c r="G284" s="45">
        <v>10</v>
      </c>
      <c r="H284" s="46">
        <v>0</v>
      </c>
      <c r="I284" s="46">
        <v>0</v>
      </c>
      <c r="J284" s="46">
        <v>0</v>
      </c>
      <c r="K284" s="46">
        <v>0</v>
      </c>
      <c r="L284" s="45"/>
      <c r="M284" s="45"/>
      <c r="N284" s="45"/>
      <c r="O284" s="45"/>
    </row>
    <row r="285" spans="1:15" s="26" customFormat="1" ht="15.75">
      <c r="A285" s="22" t="s">
        <v>100</v>
      </c>
      <c r="B285" s="13" t="s">
        <v>47</v>
      </c>
      <c r="C285" s="29" t="s">
        <v>14</v>
      </c>
      <c r="D285" s="86"/>
      <c r="E285" s="45">
        <v>50</v>
      </c>
      <c r="F285" s="48">
        <f t="shared" si="42"/>
        <v>5</v>
      </c>
      <c r="G285" s="45">
        <v>5</v>
      </c>
      <c r="H285" s="46">
        <v>0</v>
      </c>
      <c r="I285" s="46">
        <v>0</v>
      </c>
      <c r="J285" s="46">
        <v>0</v>
      </c>
      <c r="K285" s="46">
        <v>0</v>
      </c>
      <c r="L285" s="45"/>
      <c r="M285" s="45"/>
      <c r="N285" s="45"/>
      <c r="O285" s="45"/>
    </row>
    <row r="286" spans="1:15" s="26" customFormat="1" ht="18.75" customHeight="1">
      <c r="A286" s="22" t="s">
        <v>100</v>
      </c>
      <c r="B286" s="13" t="s">
        <v>52</v>
      </c>
      <c r="C286" s="29" t="s">
        <v>15</v>
      </c>
      <c r="D286" s="86"/>
      <c r="E286" s="45">
        <v>105</v>
      </c>
      <c r="F286" s="48">
        <f t="shared" si="42"/>
        <v>5.6</v>
      </c>
      <c r="G286" s="45">
        <v>5.6</v>
      </c>
      <c r="H286" s="46">
        <v>0</v>
      </c>
      <c r="I286" s="46">
        <v>0</v>
      </c>
      <c r="J286" s="46">
        <v>0</v>
      </c>
      <c r="K286" s="46">
        <v>0</v>
      </c>
      <c r="L286" s="45"/>
      <c r="M286" s="45"/>
      <c r="N286" s="45"/>
      <c r="O286" s="45"/>
    </row>
    <row r="287" spans="1:15" s="26" customFormat="1" ht="15.75">
      <c r="A287" s="22" t="s">
        <v>100</v>
      </c>
      <c r="B287" s="13" t="s">
        <v>47</v>
      </c>
      <c r="C287" s="29" t="s">
        <v>14</v>
      </c>
      <c r="D287" s="41"/>
      <c r="E287" s="45"/>
      <c r="F287" s="48">
        <f t="shared" si="42"/>
        <v>0</v>
      </c>
      <c r="G287" s="45"/>
      <c r="H287" s="45"/>
      <c r="I287" s="45"/>
      <c r="J287" s="45"/>
      <c r="K287" s="45"/>
      <c r="L287" s="45"/>
      <c r="M287" s="45"/>
      <c r="N287" s="45"/>
      <c r="O287" s="45"/>
    </row>
    <row r="288" spans="1:15" s="56" customFormat="1" ht="15.75">
      <c r="A288" s="126" t="s">
        <v>33</v>
      </c>
      <c r="B288" s="127"/>
      <c r="C288" s="127"/>
      <c r="D288" s="42">
        <f>D286+D285+D284+D283</f>
        <v>0</v>
      </c>
      <c r="E288" s="42">
        <f>E286+E285+E284+E283+E282</f>
        <v>240</v>
      </c>
      <c r="F288" s="42">
        <f t="shared" si="42"/>
        <v>22.6</v>
      </c>
      <c r="G288" s="42">
        <f>G286+G285+G284+G283+G282</f>
        <v>22.6</v>
      </c>
      <c r="H288" s="42"/>
      <c r="I288" s="42">
        <f aca="true" t="shared" si="43" ref="I288:O288">I286+I285+I284+I283</f>
        <v>0</v>
      </c>
      <c r="J288" s="42">
        <f t="shared" si="43"/>
        <v>0</v>
      </c>
      <c r="K288" s="42">
        <f t="shared" si="43"/>
        <v>0</v>
      </c>
      <c r="L288" s="42">
        <f t="shared" si="43"/>
        <v>0</v>
      </c>
      <c r="M288" s="42">
        <f>M286+M285+M284+M283</f>
        <v>0</v>
      </c>
      <c r="N288" s="42">
        <f>N286+N285+N284+N283</f>
        <v>0</v>
      </c>
      <c r="O288" s="42">
        <f t="shared" si="43"/>
        <v>0</v>
      </c>
    </row>
    <row r="289" spans="1:15" ht="34.5" customHeight="1">
      <c r="A289" s="136" t="s">
        <v>167</v>
      </c>
      <c r="B289" s="141"/>
      <c r="C289" s="142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</row>
    <row r="290" spans="1:15" ht="37.5" customHeight="1">
      <c r="A290" s="19" t="s">
        <v>165</v>
      </c>
      <c r="B290" s="4">
        <v>231</v>
      </c>
      <c r="C290" s="29" t="s">
        <v>11</v>
      </c>
      <c r="D290" s="41"/>
      <c r="E290" s="45">
        <v>0</v>
      </c>
      <c r="F290" s="48">
        <f t="shared" si="42"/>
        <v>9.4</v>
      </c>
      <c r="G290" s="45">
        <v>9.4</v>
      </c>
      <c r="H290" s="45"/>
      <c r="I290" s="45"/>
      <c r="J290" s="45"/>
      <c r="K290" s="45"/>
      <c r="L290" s="45"/>
      <c r="M290" s="45"/>
      <c r="N290" s="45"/>
      <c r="O290" s="45"/>
    </row>
    <row r="291" spans="1:15" ht="12.75" customHeight="1">
      <c r="A291" s="143" t="s">
        <v>168</v>
      </c>
      <c r="B291" s="144"/>
      <c r="C291" s="145"/>
      <c r="D291" s="98"/>
      <c r="E291" s="42"/>
      <c r="F291" s="42">
        <f>G291+I291+J291+K291+L291+M291+N291+O291</f>
        <v>9.4</v>
      </c>
      <c r="G291" s="42">
        <f>F290</f>
        <v>9.4</v>
      </c>
      <c r="H291" s="42"/>
      <c r="I291" s="42"/>
      <c r="J291" s="42"/>
      <c r="K291" s="42"/>
      <c r="L291" s="42"/>
      <c r="M291" s="42"/>
      <c r="N291" s="42"/>
      <c r="O291" s="42"/>
    </row>
    <row r="292" spans="1:15" s="56" customFormat="1" ht="15.75" hidden="1">
      <c r="A292" s="126" t="s">
        <v>103</v>
      </c>
      <c r="B292" s="127"/>
      <c r="C292" s="127"/>
      <c r="D292" s="98"/>
      <c r="E292" s="42">
        <f>E290+E291</f>
        <v>0</v>
      </c>
      <c r="F292" s="48">
        <f t="shared" si="42"/>
        <v>18.8</v>
      </c>
      <c r="G292" s="42">
        <f>G290+G291</f>
        <v>18.8</v>
      </c>
      <c r="H292" s="42"/>
      <c r="I292" s="42">
        <f>I290+I291</f>
        <v>0</v>
      </c>
      <c r="J292" s="42">
        <f>J290+J291</f>
        <v>0</v>
      </c>
      <c r="K292" s="42">
        <f>K290+K291</f>
        <v>0</v>
      </c>
      <c r="L292" s="42"/>
      <c r="M292" s="42">
        <f>M290+M291</f>
        <v>0</v>
      </c>
      <c r="N292" s="42">
        <f>N290+N291</f>
        <v>0</v>
      </c>
      <c r="O292" s="42">
        <f>O290+O291</f>
        <v>0</v>
      </c>
    </row>
    <row r="293" spans="1:15" s="3" customFormat="1" ht="22.5" customHeight="1">
      <c r="A293" s="15"/>
      <c r="B293" s="25"/>
      <c r="C293" s="24" t="s">
        <v>39</v>
      </c>
      <c r="D293" s="53">
        <f>D292+D288+D278+D253+D218+D203+D119+D103+D137+D148</f>
        <v>9</v>
      </c>
      <c r="E293" s="53">
        <f>E292+E288+E278+E253+E218+E203+E119+E103+E137+E148</f>
        <v>64129.600000000006</v>
      </c>
      <c r="F293" s="53">
        <f>G293+H293+I293+J293+K293+L293+M293+N293+O293</f>
        <v>12783.2</v>
      </c>
      <c r="G293" s="53">
        <f>G103+G119+G137+G148+G203+G218+G253+G288+G291+G278</f>
        <v>981.4</v>
      </c>
      <c r="H293" s="53">
        <f aca="true" t="shared" si="44" ref="H293:O293">H292+H288+H278+H253+H218+H203+H119+H103+H137+H148</f>
        <v>1000</v>
      </c>
      <c r="I293" s="53">
        <f t="shared" si="44"/>
        <v>3399.1</v>
      </c>
      <c r="J293" s="53">
        <f t="shared" si="44"/>
        <v>4281.9</v>
      </c>
      <c r="K293" s="53">
        <f t="shared" si="44"/>
        <v>2488</v>
      </c>
      <c r="L293" s="53">
        <f t="shared" si="44"/>
        <v>0.7</v>
      </c>
      <c r="M293" s="53">
        <f t="shared" si="44"/>
        <v>295</v>
      </c>
      <c r="N293" s="53">
        <f t="shared" si="44"/>
        <v>252.2</v>
      </c>
      <c r="O293" s="53">
        <f t="shared" si="44"/>
        <v>84.89999999999999</v>
      </c>
    </row>
    <row r="294" spans="1:15" ht="17.25" customHeight="1">
      <c r="A294" s="23"/>
      <c r="B294" s="4">
        <v>211</v>
      </c>
      <c r="C294" s="29" t="s">
        <v>1</v>
      </c>
      <c r="D294" s="40">
        <f>D238+D106+D16+D139</f>
        <v>0</v>
      </c>
      <c r="E294" s="40">
        <f>E238+E106+E16+E139+E60+E34+E239+E39+E61</f>
        <v>12366.1</v>
      </c>
      <c r="F294" s="48">
        <f>G294+H294+I294+J294+K294+L294+M294+N294+O294</f>
        <v>6197.6</v>
      </c>
      <c r="G294" s="40">
        <f>G238+G106+G16+G139+G60+G34+G239+G39+G61</f>
        <v>175</v>
      </c>
      <c r="H294" s="40">
        <v>0</v>
      </c>
      <c r="I294" s="40">
        <f>I238+I106+I16+I139+I60+I34+I239+I39+I61</f>
        <v>1781</v>
      </c>
      <c r="J294" s="40">
        <f>J238+J106+J16+J139+J60+J34</f>
        <v>3300</v>
      </c>
      <c r="K294" s="40">
        <f>K238+K106+K16+K139+K60+K34+K239+K39+K61</f>
        <v>711.4000000000001</v>
      </c>
      <c r="L294" s="40">
        <f>L238+L106+L16+L139</f>
        <v>0</v>
      </c>
      <c r="M294" s="40">
        <f>M238+M106+M16+M139</f>
        <v>0</v>
      </c>
      <c r="N294" s="40">
        <f>N238+N106+N16+N139</f>
        <v>168.1</v>
      </c>
      <c r="O294" s="40">
        <f>O238+O106+O16+O139</f>
        <v>62.1</v>
      </c>
    </row>
    <row r="295" spans="1:15" ht="15.75">
      <c r="A295" s="23"/>
      <c r="B295" s="4">
        <v>212</v>
      </c>
      <c r="C295" s="29" t="s">
        <v>2</v>
      </c>
      <c r="D295" s="40">
        <f>D240+D107+D17</f>
        <v>0</v>
      </c>
      <c r="E295" s="40">
        <f>E240+E107+E17+E62</f>
        <v>85</v>
      </c>
      <c r="F295" s="48">
        <f aca="true" t="shared" si="45" ref="F295:F311">G295+H295+I295+J295+K295+L295+M295+N295+O295</f>
        <v>28</v>
      </c>
      <c r="G295" s="40">
        <f>G240+G107+G17+G62</f>
        <v>6</v>
      </c>
      <c r="H295" s="40">
        <v>0</v>
      </c>
      <c r="I295" s="40">
        <f>I240+I107+I17+I62</f>
        <v>0</v>
      </c>
      <c r="J295" s="40">
        <f>J240+J107+J17</f>
        <v>0</v>
      </c>
      <c r="K295" s="40">
        <f>K240+K107+K17+K62</f>
        <v>10</v>
      </c>
      <c r="L295" s="40">
        <f>L240+L107+L17</f>
        <v>0</v>
      </c>
      <c r="M295" s="40">
        <f>M240+M107+M17</f>
        <v>0</v>
      </c>
      <c r="N295" s="40">
        <f>N240+N107+N17</f>
        <v>12</v>
      </c>
      <c r="O295" s="40">
        <f>O240+O107+O17</f>
        <v>0</v>
      </c>
    </row>
    <row r="296" spans="1:15" ht="15.75">
      <c r="A296" s="23"/>
      <c r="B296" s="4">
        <v>213</v>
      </c>
      <c r="C296" s="29" t="s">
        <v>3</v>
      </c>
      <c r="D296" s="40">
        <f>D241+D108+D18+D140</f>
        <v>0</v>
      </c>
      <c r="E296" s="40">
        <f>E241+E108+E18+E140+E63+E36+E242+E64+E42</f>
        <v>3734.3999999999996</v>
      </c>
      <c r="F296" s="48">
        <f t="shared" si="45"/>
        <v>2141</v>
      </c>
      <c r="G296" s="40">
        <f>G241+G108+G18+G140+G63+G36+G242+G64+G42</f>
        <v>59.5</v>
      </c>
      <c r="H296" s="40">
        <v>0</v>
      </c>
      <c r="I296" s="40">
        <f>I241+I108+I18+I140+I63+I36+I242+I64+I42</f>
        <v>743.1</v>
      </c>
      <c r="J296" s="40">
        <f>J241+J108+J18+J140+J63+J36</f>
        <v>981.9</v>
      </c>
      <c r="K296" s="40">
        <f>K241+K108+K18+K140+K63+K36+K242+K64+K42</f>
        <v>287</v>
      </c>
      <c r="L296" s="40">
        <f>L241+L108+L18+L140</f>
        <v>0</v>
      </c>
      <c r="M296" s="40">
        <f>M241+M108+M18+M140</f>
        <v>0</v>
      </c>
      <c r="N296" s="40">
        <f>N241+N108+N18+N140</f>
        <v>50.8</v>
      </c>
      <c r="O296" s="40">
        <f>O241+O108+O18+O140</f>
        <v>18.7</v>
      </c>
    </row>
    <row r="297" spans="1:15" ht="15.75">
      <c r="A297" s="23"/>
      <c r="B297" s="4">
        <v>221</v>
      </c>
      <c r="C297" s="29" t="s">
        <v>5</v>
      </c>
      <c r="D297" s="40">
        <f>D110+D20+D244</f>
        <v>0</v>
      </c>
      <c r="E297" s="40">
        <f>E110+E20+E244+E66</f>
        <v>82</v>
      </c>
      <c r="F297" s="48">
        <f t="shared" si="45"/>
        <v>80.3</v>
      </c>
      <c r="G297" s="40">
        <f>G110+G20+G244+G66</f>
        <v>29</v>
      </c>
      <c r="H297" s="40">
        <v>0</v>
      </c>
      <c r="I297" s="40">
        <f>I110+I20+I244+I66</f>
        <v>30</v>
      </c>
      <c r="J297" s="40">
        <f>J110+J20+J244</f>
        <v>0</v>
      </c>
      <c r="K297" s="40">
        <f>K110+K20+K244+K66</f>
        <v>14</v>
      </c>
      <c r="L297" s="40">
        <f>L110+L20+L244</f>
        <v>0</v>
      </c>
      <c r="M297" s="40">
        <f>M110+M20+M244</f>
        <v>0</v>
      </c>
      <c r="N297" s="40">
        <f>N110+N20+N244</f>
        <v>7.3</v>
      </c>
      <c r="O297" s="40">
        <f>O110+O20+O244</f>
        <v>0</v>
      </c>
    </row>
    <row r="298" spans="1:15" ht="15.75">
      <c r="A298" s="23"/>
      <c r="B298" s="4">
        <v>222</v>
      </c>
      <c r="C298" s="29" t="s">
        <v>6</v>
      </c>
      <c r="D298" s="40">
        <f>SUM(D67,D111,D261,D226,D45,D85,D211,D181,D191,D245)</f>
        <v>0</v>
      </c>
      <c r="E298" s="40">
        <f>E67+E111+E245</f>
        <v>62</v>
      </c>
      <c r="F298" s="48">
        <f t="shared" si="45"/>
        <v>13</v>
      </c>
      <c r="G298" s="40">
        <f>G67+G111+G245</f>
        <v>11</v>
      </c>
      <c r="H298" s="40">
        <v>0</v>
      </c>
      <c r="I298" s="40">
        <f>I67+I111+I245</f>
        <v>0</v>
      </c>
      <c r="J298" s="40">
        <f>SUM(J67,J111,J261,J226,J45,J85,J211,J181,J191,J245)</f>
        <v>0</v>
      </c>
      <c r="K298" s="40">
        <f>K67+K111+K245</f>
        <v>0</v>
      </c>
      <c r="L298" s="40">
        <f>SUM(L67,L111,L261,L226,L45,L85,L211,L181,L191,L245)</f>
        <v>0</v>
      </c>
      <c r="M298" s="40">
        <f>SUM(M67,M111,M261,M226,M45,M85,M211,M181,M191,M245)</f>
        <v>0</v>
      </c>
      <c r="N298" s="40">
        <f>SUM(N67,N111,N261,N226,N45,N85,N211,N181,N191,N245)</f>
        <v>2</v>
      </c>
      <c r="O298" s="40">
        <f>SUM(O67,O111,O261,O226,O45,O85,O211,O181,O191,O245)</f>
        <v>0</v>
      </c>
    </row>
    <row r="299" spans="1:15" ht="15.75">
      <c r="A299" s="23"/>
      <c r="B299" s="4">
        <v>223</v>
      </c>
      <c r="C299" s="29" t="s">
        <v>7</v>
      </c>
      <c r="D299" s="40">
        <f>D246+D174+D112+D22</f>
        <v>0</v>
      </c>
      <c r="E299" s="40">
        <f>E246+E174+E112+E22+E68</f>
        <v>5550</v>
      </c>
      <c r="F299" s="48">
        <f t="shared" si="45"/>
        <v>1208</v>
      </c>
      <c r="G299" s="40">
        <f>G246+G174+G112+G22+G68</f>
        <v>225</v>
      </c>
      <c r="H299" s="40">
        <v>0</v>
      </c>
      <c r="I299" s="40">
        <f>I246+I174+I112+I22+I68</f>
        <v>578</v>
      </c>
      <c r="J299" s="40">
        <f>J246+J174+J112+J22</f>
        <v>0</v>
      </c>
      <c r="K299" s="40">
        <f>K246+K174+K112+K22+K68</f>
        <v>404</v>
      </c>
      <c r="L299" s="40">
        <f>L246+L174+L112+L22</f>
        <v>0</v>
      </c>
      <c r="M299" s="40">
        <f>M246+M174+M112+M22</f>
        <v>0</v>
      </c>
      <c r="N299" s="40">
        <f>N246+N174+N112+N22</f>
        <v>1</v>
      </c>
      <c r="O299" s="40">
        <f>O246+O174+O112+O22</f>
        <v>0</v>
      </c>
    </row>
    <row r="300" spans="1:15" ht="15.75">
      <c r="A300" s="23"/>
      <c r="B300" s="4">
        <v>224</v>
      </c>
      <c r="C300" s="29" t="s">
        <v>8</v>
      </c>
      <c r="D300" s="40">
        <f>D281+D23</f>
        <v>0</v>
      </c>
      <c r="E300" s="40">
        <f>E281+E23</f>
        <v>0</v>
      </c>
      <c r="F300" s="48">
        <f t="shared" si="45"/>
        <v>0</v>
      </c>
      <c r="G300" s="40">
        <f>G281+G23</f>
        <v>0</v>
      </c>
      <c r="H300" s="40">
        <v>0</v>
      </c>
      <c r="I300" s="40">
        <f>I281+I23</f>
        <v>0</v>
      </c>
      <c r="J300" s="40">
        <f>J281+J23</f>
        <v>0</v>
      </c>
      <c r="K300" s="40">
        <f>K281+K23</f>
        <v>0</v>
      </c>
      <c r="L300" s="40"/>
      <c r="M300" s="40">
        <f>M281+M23</f>
        <v>0</v>
      </c>
      <c r="N300" s="40">
        <f>N113</f>
        <v>0</v>
      </c>
      <c r="O300" s="40">
        <f>O281+O23</f>
        <v>0</v>
      </c>
    </row>
    <row r="301" spans="1:15" ht="15.75">
      <c r="A301" s="23"/>
      <c r="B301" s="4">
        <v>225</v>
      </c>
      <c r="C301" s="29" t="s">
        <v>9</v>
      </c>
      <c r="D301" s="40">
        <f>D247+D197+D194+D183+D175+D162+D160+D159+D152+D146+D24+D164+D142+D145</f>
        <v>0</v>
      </c>
      <c r="E301" s="40">
        <f>E247+E197+E194+E183+E175+E162+E160+E159+E146+E145+E70+E282+E164</f>
        <v>30605</v>
      </c>
      <c r="F301" s="48">
        <f t="shared" si="45"/>
        <v>551</v>
      </c>
      <c r="G301" s="40">
        <f>G247+G197+G194+G183+G175+G162+G160+G159+G146+G145+G70+G282+G164+G144+G142</f>
        <v>78</v>
      </c>
      <c r="H301" s="40">
        <v>0</v>
      </c>
      <c r="I301" s="40">
        <f>I247+I197+I194+I183+I175+I162+I160+I159+I146+I145+I70+I282+I164</f>
        <v>20</v>
      </c>
      <c r="J301" s="40">
        <f>J247+J197+J194+J183+J175+J162+J160+J159+J152+J146+J24+J164+J142+J145</f>
        <v>0</v>
      </c>
      <c r="K301" s="40">
        <f>K247+K197+K194+K183+K175+K162+K160+K159+K146+K145+K70+K282+K164</f>
        <v>155</v>
      </c>
      <c r="L301" s="40">
        <f>L247+L197+L194+L183+L175+L162+L160+L159+L152+L146+L24+L164+L142+L145</f>
        <v>0</v>
      </c>
      <c r="M301" s="40">
        <f>M247+M197+M194+M183+M175+M162+M160+M159+M152+M146+M24+M164+M142+M145</f>
        <v>295</v>
      </c>
      <c r="N301" s="40">
        <f>N114</f>
        <v>3</v>
      </c>
      <c r="O301" s="40">
        <f>O247+O197+O194+O183+O175+O162+O160+O159+O152+O146+O24+O164+O142+O145</f>
        <v>0</v>
      </c>
    </row>
    <row r="302" spans="1:15" ht="15.75">
      <c r="A302" s="23"/>
      <c r="B302" s="4">
        <v>226</v>
      </c>
      <c r="C302" s="29" t="s">
        <v>10</v>
      </c>
      <c r="D302" s="40">
        <f>D283+D272+D248+D212+D192+D176+D161+D134+D115+D25+D198+D147+D143+D165</f>
        <v>2</v>
      </c>
      <c r="E302" s="40">
        <f>E283+E272+E248+E212+E192+E176+E161+E134+E115+E25+E198+E147+E143+E165+E71</f>
        <v>2178</v>
      </c>
      <c r="F302" s="48">
        <f t="shared" si="45"/>
        <v>110</v>
      </c>
      <c r="G302" s="40">
        <f>G283+G272+G248+G212+G192+G176+G161+G134+G115+G25+G198+G147+G143+G165+G71</f>
        <v>50</v>
      </c>
      <c r="H302" s="40">
        <v>0</v>
      </c>
      <c r="I302" s="40">
        <f>I283+I272+I248+I212+I192+I176+I161+I134+I115+I25+I198+I147+I143+I165+I71</f>
        <v>40</v>
      </c>
      <c r="J302" s="40">
        <f>J283+J272+J248+J212+J192+J176+J161+J134+J115+J25+J198+J147+J143+J165</f>
        <v>0</v>
      </c>
      <c r="K302" s="40">
        <f>K283+K272+K248+K212+K192+K176+K161+K134+K115+K25+K198+K147+K143+K165+K71</f>
        <v>20</v>
      </c>
      <c r="L302" s="40">
        <f>L283+L272+L248+L212+L192+L176+L161+L134+L115+L25+L198+L147+L143+L165</f>
        <v>0</v>
      </c>
      <c r="M302" s="40">
        <f>M283+M272+M248+M212+M192+M176+M161+M134+M115+M25+M198+M147+M143+M165</f>
        <v>0</v>
      </c>
      <c r="N302" s="40">
        <f>N283+N272+N248+N212+N192+N176+N161+N134+N115+N25+N198+N147+N143+N165</f>
        <v>0</v>
      </c>
      <c r="O302" s="40">
        <f>O283+O272+O248+O212+O192+O176+O161+O134+O115+O25+O198+O147+O143+O165</f>
        <v>0</v>
      </c>
    </row>
    <row r="303" spans="1:15" ht="15.75" hidden="1">
      <c r="A303" s="23"/>
      <c r="B303" s="4">
        <v>231</v>
      </c>
      <c r="C303" s="29" t="s">
        <v>11</v>
      </c>
      <c r="D303" s="41"/>
      <c r="E303" s="40">
        <f>SUM(E98)</f>
        <v>0</v>
      </c>
      <c r="F303" s="48">
        <f t="shared" si="45"/>
        <v>0</v>
      </c>
      <c r="G303" s="40">
        <f>SUM(G98)</f>
        <v>0</v>
      </c>
      <c r="H303" s="40">
        <v>0</v>
      </c>
      <c r="I303" s="40">
        <f>SUM(I98)</f>
        <v>0</v>
      </c>
      <c r="J303" s="40">
        <f>SUM(J98)</f>
        <v>0</v>
      </c>
      <c r="K303" s="40">
        <f>SUM(K98)</f>
        <v>0</v>
      </c>
      <c r="L303" s="40"/>
      <c r="M303" s="40">
        <f>SUM(M98)</f>
        <v>0</v>
      </c>
      <c r="N303" s="40">
        <f>SUM(N98)</f>
        <v>0</v>
      </c>
      <c r="O303" s="40">
        <f>SUM(O98)</f>
        <v>0</v>
      </c>
    </row>
    <row r="304" spans="1:15" ht="29.25" customHeight="1">
      <c r="A304" s="23"/>
      <c r="B304" s="4">
        <v>231</v>
      </c>
      <c r="C304" s="29" t="s">
        <v>11</v>
      </c>
      <c r="D304" s="41"/>
      <c r="E304" s="40">
        <f>SUM(E128)</f>
        <v>0</v>
      </c>
      <c r="F304" s="48">
        <f t="shared" si="45"/>
        <v>9.4</v>
      </c>
      <c r="G304" s="40">
        <f>G290</f>
        <v>9.4</v>
      </c>
      <c r="H304" s="40">
        <v>0</v>
      </c>
      <c r="I304" s="40">
        <f>SUM(I128)</f>
        <v>0</v>
      </c>
      <c r="J304" s="40">
        <f>SUM(J128)</f>
        <v>0</v>
      </c>
      <c r="K304" s="40">
        <f>SUM(K128)</f>
        <v>0</v>
      </c>
      <c r="L304" s="40"/>
      <c r="M304" s="40">
        <f>SUM(M128)</f>
        <v>0</v>
      </c>
      <c r="N304" s="40">
        <f>SUM(N128)</f>
        <v>0</v>
      </c>
      <c r="O304" s="40">
        <f>SUM(O128)</f>
        <v>0</v>
      </c>
    </row>
    <row r="305" spans="1:15" ht="31.5">
      <c r="A305" s="23"/>
      <c r="B305" s="4">
        <v>242</v>
      </c>
      <c r="C305" s="29" t="s">
        <v>57</v>
      </c>
      <c r="D305" s="41">
        <f>D163</f>
        <v>0</v>
      </c>
      <c r="E305" s="41">
        <f>E163</f>
        <v>0</v>
      </c>
      <c r="F305" s="48">
        <f t="shared" si="45"/>
        <v>0</v>
      </c>
      <c r="G305" s="41">
        <f>G163</f>
        <v>0</v>
      </c>
      <c r="H305" s="40">
        <v>0</v>
      </c>
      <c r="I305" s="41">
        <f>I163</f>
        <v>0</v>
      </c>
      <c r="J305" s="41">
        <f aca="true" t="shared" si="46" ref="J305:O305">J163</f>
        <v>0</v>
      </c>
      <c r="K305" s="41">
        <f>K163</f>
        <v>0</v>
      </c>
      <c r="L305" s="41">
        <f t="shared" si="46"/>
        <v>0</v>
      </c>
      <c r="M305" s="41">
        <f t="shared" si="46"/>
        <v>0</v>
      </c>
      <c r="N305" s="41">
        <f t="shared" si="46"/>
        <v>0</v>
      </c>
      <c r="O305" s="41">
        <f t="shared" si="46"/>
        <v>0</v>
      </c>
    </row>
    <row r="306" spans="1:15" ht="21" customHeight="1">
      <c r="A306" s="23"/>
      <c r="B306" s="4">
        <v>251</v>
      </c>
      <c r="C306" s="29" t="s">
        <v>40</v>
      </c>
      <c r="D306" s="40">
        <f>D27</f>
        <v>0</v>
      </c>
      <c r="E306" s="40">
        <f>E27</f>
        <v>736</v>
      </c>
      <c r="F306" s="48">
        <f t="shared" si="45"/>
        <v>785.2</v>
      </c>
      <c r="G306" s="40">
        <f>G27</f>
        <v>0</v>
      </c>
      <c r="H306" s="40">
        <v>0</v>
      </c>
      <c r="I306" s="40">
        <f>I27</f>
        <v>0</v>
      </c>
      <c r="J306" s="40">
        <f aca="true" t="shared" si="47" ref="J306:O306">J27</f>
        <v>0</v>
      </c>
      <c r="K306" s="40">
        <f>K90+K72</f>
        <v>785.2</v>
      </c>
      <c r="L306" s="40">
        <f t="shared" si="47"/>
        <v>0</v>
      </c>
      <c r="M306" s="40">
        <f t="shared" si="47"/>
        <v>0</v>
      </c>
      <c r="N306" s="40">
        <f t="shared" si="47"/>
        <v>0</v>
      </c>
      <c r="O306" s="40">
        <f t="shared" si="47"/>
        <v>0</v>
      </c>
    </row>
    <row r="307" spans="1:15" ht="24.75" customHeight="1" hidden="1">
      <c r="A307" s="23"/>
      <c r="B307" s="4">
        <v>262</v>
      </c>
      <c r="C307" s="29" t="s">
        <v>34</v>
      </c>
      <c r="D307" s="41"/>
      <c r="E307" s="40"/>
      <c r="F307" s="48">
        <f t="shared" si="45"/>
        <v>0</v>
      </c>
      <c r="G307" s="40"/>
      <c r="H307" s="40">
        <v>0</v>
      </c>
      <c r="I307" s="40"/>
      <c r="J307" s="40">
        <f>SUM(J72,J90,J50)</f>
        <v>0</v>
      </c>
      <c r="K307" s="40"/>
      <c r="L307" s="40"/>
      <c r="M307" s="40">
        <f aca="true" t="shared" si="48" ref="M307:O308">SUM(M72,M90,M50)</f>
        <v>0</v>
      </c>
      <c r="N307" s="40">
        <f t="shared" si="48"/>
        <v>0</v>
      </c>
      <c r="O307" s="40">
        <f t="shared" si="48"/>
        <v>0</v>
      </c>
    </row>
    <row r="308" spans="1:15" ht="31.5" hidden="1">
      <c r="A308" s="23"/>
      <c r="B308" s="4">
        <v>263</v>
      </c>
      <c r="C308" s="29" t="s">
        <v>42</v>
      </c>
      <c r="D308" s="41"/>
      <c r="E308" s="40">
        <f>SUM(E73,E91,E51)</f>
        <v>0</v>
      </c>
      <c r="F308" s="48">
        <f t="shared" si="45"/>
        <v>0</v>
      </c>
      <c r="G308" s="40">
        <f>SUM(G73,G91,G51)</f>
        <v>0</v>
      </c>
      <c r="H308" s="40">
        <v>0</v>
      </c>
      <c r="I308" s="40">
        <f>SUM(I73,I91,I51)</f>
        <v>0</v>
      </c>
      <c r="J308" s="40">
        <f>SUM(J73,J91,J51)</f>
        <v>0</v>
      </c>
      <c r="K308" s="40">
        <f>SUM(K73,K91,K51)</f>
        <v>0</v>
      </c>
      <c r="L308" s="40"/>
      <c r="M308" s="40">
        <f t="shared" si="48"/>
        <v>0</v>
      </c>
      <c r="N308" s="40">
        <f t="shared" si="48"/>
        <v>0</v>
      </c>
      <c r="O308" s="40">
        <f t="shared" si="48"/>
        <v>0</v>
      </c>
    </row>
    <row r="309" spans="1:15" ht="15.75">
      <c r="A309" s="23"/>
      <c r="B309" s="4">
        <v>290</v>
      </c>
      <c r="C309" s="29" t="s">
        <v>12</v>
      </c>
      <c r="D309" s="40">
        <f>D284+D273+D213+D199+D29+D249</f>
        <v>0</v>
      </c>
      <c r="E309" s="40">
        <f>E52+E74+E97+E99+E101+E199+E249+E273+E284+E213</f>
        <v>519</v>
      </c>
      <c r="F309" s="48">
        <f t="shared" si="45"/>
        <v>84</v>
      </c>
      <c r="G309" s="40">
        <f>G52+G74+G97+G99+G101+G199+G213+G249+G273+G284</f>
        <v>63</v>
      </c>
      <c r="H309" s="40">
        <v>0</v>
      </c>
      <c r="I309" s="40">
        <f>I52+I74+I97+I99+I101+I199+I249+I273+I284+I213</f>
        <v>11</v>
      </c>
      <c r="J309" s="40">
        <f>J284+J273+J213+J199+J29+J249</f>
        <v>0</v>
      </c>
      <c r="K309" s="40">
        <f>K52+K74+K97+K99+K101+K199+K249+K273+K284+K213</f>
        <v>10</v>
      </c>
      <c r="L309" s="40">
        <f>L284+L273+L213+L199+L29+L249</f>
        <v>0</v>
      </c>
      <c r="M309" s="40">
        <f>M284+M273+M213+M199+M29+M249</f>
        <v>0</v>
      </c>
      <c r="N309" s="40">
        <f>N284+N273+N213+N199+N29+N249</f>
        <v>0</v>
      </c>
      <c r="O309" s="40">
        <f>O284+O273+O213+O199+O29+O249</f>
        <v>0</v>
      </c>
    </row>
    <row r="310" spans="1:15" ht="15.75">
      <c r="A310" s="23"/>
      <c r="B310" s="4">
        <v>310</v>
      </c>
      <c r="C310" s="29" t="s">
        <v>14</v>
      </c>
      <c r="D310" s="40">
        <f>D285+D251+D216+D201+D177+D170+D135+D31+D117+D132+D195</f>
        <v>4</v>
      </c>
      <c r="E310" s="40">
        <f>E285+E251+E216+E201+E177+E170+E135+E31+E117+E132+E195+E76</f>
        <v>6725</v>
      </c>
      <c r="F310" s="48">
        <f t="shared" si="45"/>
        <v>1298.9</v>
      </c>
      <c r="G310" s="40">
        <f>G285+G251+G216+G201+G177+G170+G135+G31+G117+G132+G195+G76</f>
        <v>200.9</v>
      </c>
      <c r="H310" s="40">
        <f>H251</f>
        <v>1000</v>
      </c>
      <c r="I310" s="40">
        <f>I285+I251+I216+I201+I177+I170+I135+I31+I117+I132+I195+I76</f>
        <v>50</v>
      </c>
      <c r="J310" s="40">
        <f aca="true" t="shared" si="49" ref="J310:O310">J285+J251+J216+J201+J177+J170+J135+J31+J117+J132+J195</f>
        <v>0</v>
      </c>
      <c r="K310" s="40">
        <f>K285+K251+K216+K201+K177+K170+K135+K31+K117+K132+K195+K76</f>
        <v>45</v>
      </c>
      <c r="L310" s="40">
        <f t="shared" si="49"/>
        <v>0</v>
      </c>
      <c r="M310" s="40">
        <f t="shared" si="49"/>
        <v>0</v>
      </c>
      <c r="N310" s="40">
        <f t="shared" si="49"/>
        <v>3</v>
      </c>
      <c r="O310" s="40">
        <f t="shared" si="49"/>
        <v>0</v>
      </c>
    </row>
    <row r="311" spans="1:15" ht="15.75">
      <c r="A311" s="23"/>
      <c r="B311" s="4">
        <v>340</v>
      </c>
      <c r="C311" s="29" t="s">
        <v>15</v>
      </c>
      <c r="D311" s="40">
        <f>D286+D274+D252+D217+D202+D196+D193+D180+D141+D136+D118+D32+D133+D171+D144</f>
        <v>3</v>
      </c>
      <c r="E311" s="40">
        <f>E286+E274+E252+E217+E202+E196+E193+E180+E141+E136+E118+E32+E133+E171+E144+E172+E77+E57</f>
        <v>1487.1</v>
      </c>
      <c r="F311" s="48">
        <f t="shared" si="45"/>
        <v>276.8</v>
      </c>
      <c r="G311" s="40">
        <f>G57+G77+G102+G118+G136+G141+G171+G172+G180+G196+G202+G217+G252+G274+G286+G133</f>
        <v>74.6</v>
      </c>
      <c r="H311" s="40">
        <v>0</v>
      </c>
      <c r="I311" s="40">
        <f>I286+I274+I252+I217+I202+I196+I193+I180+I141+I136+I118+I32+I133+I171+I144+I172+I77+I57</f>
        <v>146</v>
      </c>
      <c r="J311" s="40">
        <f>J286+J274+J252+J217+J202+J196+J193+J180+J141+J136+J118+J32+J133+J171+J144</f>
        <v>0</v>
      </c>
      <c r="K311" s="40">
        <f>K286+K274+K252+K217+K202+K196+K193+K180+K141+K136+K118+K32+K133+K171+K144+K172+K77+K57</f>
        <v>46.4</v>
      </c>
      <c r="L311" s="40">
        <f>L286+L274+L252+L217+L202+L196+L193+L180+L141+L136+L118+L32+L133+L171+L144+L102</f>
        <v>0.7</v>
      </c>
      <c r="M311" s="40">
        <f>M286+M274+M252+M217+M202+M196+M193+M180+M141+M136+M118+M32+M133+M171+M144</f>
        <v>0</v>
      </c>
      <c r="N311" s="40">
        <f>N286+N274+N252+N217+N202+N196+N193+N180+N141+N136+N118+N32+N133+N171+N144</f>
        <v>5</v>
      </c>
      <c r="O311" s="40">
        <f>O286+O274+O252+O217+O202+O196+O193+O180+O141+O136+O118+O32+O133+O171+O144</f>
        <v>4.1</v>
      </c>
    </row>
    <row r="312" spans="1:15" s="3" customFormat="1" ht="19.5" customHeight="1" thickBot="1">
      <c r="A312" s="59"/>
      <c r="B312" s="60"/>
      <c r="C312" s="61" t="s">
        <v>41</v>
      </c>
      <c r="D312" s="62">
        <f>SUM(D294:D311)</f>
        <v>9</v>
      </c>
      <c r="E312" s="62">
        <f>SUM(E294:E311)</f>
        <v>64129.6</v>
      </c>
      <c r="F312" s="62">
        <f>SUM(F294:F311)</f>
        <v>12783.199999999999</v>
      </c>
      <c r="G312" s="62">
        <f>G294+G295+G296+G297+G298+G299+G301+G300+G302+G304+G305+G306+G309+G310+G311</f>
        <v>981.4</v>
      </c>
      <c r="H312" s="62">
        <f>SUM(H294:H311)</f>
        <v>1000</v>
      </c>
      <c r="I312" s="62">
        <f>I294+I295+I296+I297+I298+I299+I300+I301+I302+I305+I306+I309+I310+I311</f>
        <v>3399.1</v>
      </c>
      <c r="J312" s="62">
        <f aca="true" t="shared" si="50" ref="J312:O312">SUM(J294:J311)</f>
        <v>4281.9</v>
      </c>
      <c r="K312" s="62">
        <f t="shared" si="50"/>
        <v>2488.0000000000005</v>
      </c>
      <c r="L312" s="62">
        <f t="shared" si="50"/>
        <v>0.7</v>
      </c>
      <c r="M312" s="62">
        <f t="shared" si="50"/>
        <v>295</v>
      </c>
      <c r="N312" s="62">
        <f t="shared" si="50"/>
        <v>252.2</v>
      </c>
      <c r="O312" s="62">
        <f t="shared" si="50"/>
        <v>84.89999999999999</v>
      </c>
    </row>
    <row r="313" spans="4:11" ht="15.75">
      <c r="D313" s="68"/>
      <c r="F313" s="113">
        <v>12773.8</v>
      </c>
      <c r="G313" s="68"/>
      <c r="H313" s="68"/>
      <c r="I313" s="68"/>
      <c r="J313" s="68"/>
      <c r="K313" s="68"/>
    </row>
    <row r="314" spans="4:11" ht="15.75">
      <c r="D314" s="68"/>
      <c r="F314" s="113">
        <v>63.4</v>
      </c>
      <c r="G314" s="68"/>
      <c r="H314" s="68"/>
      <c r="I314" s="68"/>
      <c r="J314" s="68"/>
      <c r="K314" s="68"/>
    </row>
    <row r="315" spans="4:11" ht="15.75">
      <c r="D315" s="68"/>
      <c r="F315" s="113">
        <v>-54</v>
      </c>
      <c r="G315" s="68"/>
      <c r="H315" s="68"/>
      <c r="I315" s="68"/>
      <c r="J315" s="68"/>
      <c r="K315" s="68"/>
    </row>
    <row r="316" spans="4:15" ht="15.75">
      <c r="D316" s="68"/>
      <c r="E316" s="99"/>
      <c r="F316" s="113">
        <v>0</v>
      </c>
      <c r="G316" s="100"/>
      <c r="H316" s="100"/>
      <c r="I316" s="100"/>
      <c r="J316" s="100"/>
      <c r="K316" s="100"/>
      <c r="L316" s="57"/>
      <c r="M316" s="57"/>
      <c r="N316" s="57"/>
      <c r="O316" s="57"/>
    </row>
    <row r="317" spans="4:12" ht="15.75">
      <c r="D317" s="68"/>
      <c r="E317" s="99"/>
      <c r="F317" s="114">
        <f>F313+F314+F315</f>
        <v>12783.199999999999</v>
      </c>
      <c r="G317" s="68"/>
      <c r="H317" s="68"/>
      <c r="I317" s="68"/>
      <c r="J317" s="68"/>
      <c r="K317" s="100"/>
      <c r="L317" s="57"/>
    </row>
    <row r="318" spans="4:15" ht="15.75">
      <c r="D318" s="68"/>
      <c r="E318" s="101"/>
      <c r="F318" s="113"/>
      <c r="G318" s="68"/>
      <c r="H318" s="68"/>
      <c r="I318" s="68"/>
      <c r="J318" s="102"/>
      <c r="K318" s="102"/>
      <c r="L318" s="66"/>
      <c r="M318" s="66"/>
      <c r="N318" s="66"/>
      <c r="O318" s="66"/>
    </row>
    <row r="319" spans="4:11" ht="15.75">
      <c r="D319" s="68"/>
      <c r="F319" s="113"/>
      <c r="G319" s="68"/>
      <c r="H319" s="68"/>
      <c r="I319" s="68"/>
      <c r="J319" s="102"/>
      <c r="K319" s="102"/>
    </row>
    <row r="320" spans="4:11" ht="0.75" customHeight="1">
      <c r="D320" s="68"/>
      <c r="F320" s="113"/>
      <c r="G320" s="68"/>
      <c r="H320" s="68"/>
      <c r="I320" s="68"/>
      <c r="J320" s="102"/>
      <c r="K320" s="102"/>
    </row>
    <row r="321" spans="4:11" ht="15.75" hidden="1">
      <c r="D321" s="68"/>
      <c r="F321" s="113"/>
      <c r="G321" s="68"/>
      <c r="H321" s="68"/>
      <c r="I321" s="68"/>
      <c r="J321" s="102"/>
      <c r="K321" s="102"/>
    </row>
    <row r="322" spans="4:11" ht="15.75">
      <c r="D322" s="68"/>
      <c r="F322" s="114"/>
      <c r="G322" s="68"/>
      <c r="H322" s="68"/>
      <c r="I322" s="68"/>
      <c r="J322" s="102"/>
      <c r="K322" s="102"/>
    </row>
    <row r="323" spans="4:11" ht="15.75">
      <c r="D323" s="68"/>
      <c r="F323" s="68"/>
      <c r="G323" s="68"/>
      <c r="H323" s="68"/>
      <c r="I323" s="68"/>
      <c r="J323" s="68"/>
      <c r="K323" s="68"/>
    </row>
    <row r="324" spans="4:11" ht="15.75">
      <c r="D324" s="68"/>
      <c r="F324" s="68"/>
      <c r="G324" s="68"/>
      <c r="H324" s="68"/>
      <c r="I324" s="68"/>
      <c r="J324" s="68"/>
      <c r="K324" s="68"/>
    </row>
    <row r="325" spans="4:11" ht="15.75">
      <c r="D325" s="68"/>
      <c r="F325" s="68"/>
      <c r="G325" s="68"/>
      <c r="H325" s="68"/>
      <c r="I325" s="68"/>
      <c r="J325" s="68"/>
      <c r="K325" s="68"/>
    </row>
    <row r="326" spans="4:11" ht="15.75">
      <c r="D326" s="68"/>
      <c r="F326" s="68"/>
      <c r="G326" s="68"/>
      <c r="H326" s="68"/>
      <c r="I326" s="68"/>
      <c r="J326" s="68"/>
      <c r="K326" s="68"/>
    </row>
    <row r="327" spans="4:11" ht="15.75">
      <c r="D327" s="68"/>
      <c r="F327" s="68"/>
      <c r="G327" s="68"/>
      <c r="H327" s="68"/>
      <c r="I327" s="68"/>
      <c r="J327" s="68"/>
      <c r="K327" s="68"/>
    </row>
    <row r="328" spans="4:11" ht="15.75">
      <c r="D328" s="68"/>
      <c r="F328" s="68"/>
      <c r="G328" s="68"/>
      <c r="H328" s="68"/>
      <c r="I328" s="68"/>
      <c r="J328" s="68"/>
      <c r="K328" s="68"/>
    </row>
    <row r="329" spans="4:11" ht="15.75">
      <c r="D329" s="68"/>
      <c r="F329" s="68"/>
      <c r="G329" s="68"/>
      <c r="H329" s="68"/>
      <c r="I329" s="68"/>
      <c r="J329" s="68"/>
      <c r="K329" s="68"/>
    </row>
    <row r="330" spans="4:11" ht="15.75">
      <c r="D330" s="68"/>
      <c r="F330" s="68"/>
      <c r="G330" s="68"/>
      <c r="H330" s="68"/>
      <c r="I330" s="68"/>
      <c r="J330" s="68"/>
      <c r="K330" s="68"/>
    </row>
    <row r="331" spans="4:11" ht="15.75">
      <c r="D331" s="68"/>
      <c r="F331" s="68"/>
      <c r="G331" s="68"/>
      <c r="H331" s="68"/>
      <c r="I331" s="68"/>
      <c r="J331" s="68"/>
      <c r="K331" s="68"/>
    </row>
    <row r="332" spans="4:11" ht="15.75">
      <c r="D332" s="68"/>
      <c r="F332" s="68"/>
      <c r="G332" s="68"/>
      <c r="H332" s="68"/>
      <c r="I332" s="68"/>
      <c r="J332" s="68"/>
      <c r="K332" s="68"/>
    </row>
    <row r="333" spans="4:11" ht="15.75">
      <c r="D333" s="68"/>
      <c r="F333" s="68"/>
      <c r="G333" s="68"/>
      <c r="H333" s="68"/>
      <c r="I333" s="68"/>
      <c r="J333" s="68"/>
      <c r="K333" s="68"/>
    </row>
    <row r="334" spans="4:11" ht="15.75">
      <c r="D334" s="68"/>
      <c r="F334" s="68"/>
      <c r="G334" s="68"/>
      <c r="H334" s="68"/>
      <c r="I334" s="68"/>
      <c r="J334" s="68"/>
      <c r="K334" s="68"/>
    </row>
    <row r="335" spans="4:11" ht="15.75">
      <c r="D335" s="68"/>
      <c r="F335" s="68"/>
      <c r="G335" s="68"/>
      <c r="H335" s="68"/>
      <c r="I335" s="68"/>
      <c r="J335" s="68"/>
      <c r="K335" s="68"/>
    </row>
    <row r="336" spans="4:11" ht="15.75">
      <c r="D336" s="68"/>
      <c r="F336" s="68"/>
      <c r="G336" s="68"/>
      <c r="H336" s="68"/>
      <c r="I336" s="68"/>
      <c r="J336" s="68"/>
      <c r="K336" s="68"/>
    </row>
    <row r="337" spans="4:11" ht="15.75">
      <c r="D337" s="68"/>
      <c r="F337" s="68"/>
      <c r="G337" s="68"/>
      <c r="H337" s="68"/>
      <c r="I337" s="68"/>
      <c r="J337" s="68"/>
      <c r="K337" s="68"/>
    </row>
    <row r="338" spans="4:11" ht="15.75">
      <c r="D338" s="68"/>
      <c r="F338" s="68"/>
      <c r="G338" s="68"/>
      <c r="H338" s="68"/>
      <c r="I338" s="68"/>
      <c r="J338" s="68"/>
      <c r="K338" s="68"/>
    </row>
    <row r="339" spans="4:11" ht="15.75">
      <c r="D339" s="68"/>
      <c r="F339" s="68"/>
      <c r="G339" s="68"/>
      <c r="H339" s="68"/>
      <c r="I339" s="68"/>
      <c r="J339" s="68"/>
      <c r="K339" s="68"/>
    </row>
    <row r="340" spans="4:11" ht="15.75">
      <c r="D340" s="68"/>
      <c r="F340" s="68"/>
      <c r="G340" s="68"/>
      <c r="H340" s="68"/>
      <c r="I340" s="68"/>
      <c r="J340" s="68"/>
      <c r="K340" s="68"/>
    </row>
    <row r="341" spans="4:11" ht="15.75">
      <c r="D341" s="68"/>
      <c r="F341" s="68"/>
      <c r="G341" s="68"/>
      <c r="H341" s="68"/>
      <c r="I341" s="68"/>
      <c r="J341" s="68"/>
      <c r="K341" s="68"/>
    </row>
    <row r="342" spans="4:11" ht="15.75">
      <c r="D342" s="68"/>
      <c r="F342" s="68"/>
      <c r="G342" s="68"/>
      <c r="H342" s="68"/>
      <c r="I342" s="68"/>
      <c r="J342" s="68"/>
      <c r="K342" s="68"/>
    </row>
    <row r="343" spans="4:11" ht="15.75">
      <c r="D343" s="68"/>
      <c r="F343" s="68"/>
      <c r="G343" s="68"/>
      <c r="H343" s="68"/>
      <c r="I343" s="68"/>
      <c r="J343" s="68"/>
      <c r="K343" s="68"/>
    </row>
    <row r="344" spans="4:11" ht="15.75">
      <c r="D344" s="68"/>
      <c r="F344" s="68"/>
      <c r="G344" s="68"/>
      <c r="H344" s="68"/>
      <c r="I344" s="68"/>
      <c r="J344" s="68"/>
      <c r="K344" s="68"/>
    </row>
    <row r="345" spans="4:11" ht="15.75">
      <c r="D345" s="68"/>
      <c r="F345" s="68"/>
      <c r="G345" s="68"/>
      <c r="H345" s="68"/>
      <c r="I345" s="68"/>
      <c r="J345" s="68"/>
      <c r="K345" s="68"/>
    </row>
    <row r="346" spans="4:11" ht="15.75">
      <c r="D346" s="68"/>
      <c r="F346" s="68"/>
      <c r="G346" s="68"/>
      <c r="H346" s="68"/>
      <c r="I346" s="68"/>
      <c r="J346" s="68"/>
      <c r="K346" s="68"/>
    </row>
    <row r="347" spans="4:11" ht="15.75">
      <c r="D347" s="68"/>
      <c r="F347" s="68"/>
      <c r="G347" s="68"/>
      <c r="H347" s="68"/>
      <c r="I347" s="68"/>
      <c r="J347" s="68"/>
      <c r="K347" s="68"/>
    </row>
    <row r="348" spans="4:11" ht="15.75">
      <c r="D348" s="68"/>
      <c r="F348" s="68"/>
      <c r="G348" s="68"/>
      <c r="H348" s="68"/>
      <c r="I348" s="68"/>
      <c r="J348" s="68"/>
      <c r="K348" s="68"/>
    </row>
    <row r="349" spans="4:11" ht="15.75">
      <c r="D349" s="68"/>
      <c r="F349" s="68"/>
      <c r="G349" s="68"/>
      <c r="H349" s="68"/>
      <c r="I349" s="68"/>
      <c r="J349" s="68"/>
      <c r="K349" s="68"/>
    </row>
    <row r="350" spans="4:11" ht="15.75">
      <c r="D350" s="68"/>
      <c r="F350" s="68"/>
      <c r="G350" s="68"/>
      <c r="H350" s="68"/>
      <c r="I350" s="68"/>
      <c r="J350" s="68"/>
      <c r="K350" s="68"/>
    </row>
    <row r="351" spans="4:11" ht="15.75">
      <c r="D351" s="68"/>
      <c r="F351" s="68"/>
      <c r="G351" s="68"/>
      <c r="H351" s="68"/>
      <c r="I351" s="68"/>
      <c r="J351" s="68"/>
      <c r="K351" s="68"/>
    </row>
    <row r="352" spans="4:11" ht="15.75">
      <c r="D352" s="68"/>
      <c r="F352" s="68"/>
      <c r="G352" s="68"/>
      <c r="H352" s="68"/>
      <c r="I352" s="68"/>
      <c r="J352" s="68"/>
      <c r="K352" s="68"/>
    </row>
    <row r="353" spans="4:11" ht="15.75">
      <c r="D353" s="68"/>
      <c r="F353" s="68"/>
      <c r="G353" s="68"/>
      <c r="H353" s="68"/>
      <c r="I353" s="68"/>
      <c r="J353" s="68"/>
      <c r="K353" s="68"/>
    </row>
    <row r="354" spans="4:11" ht="15.75">
      <c r="D354" s="68"/>
      <c r="F354" s="68"/>
      <c r="G354" s="68"/>
      <c r="H354" s="68"/>
      <c r="I354" s="68"/>
      <c r="J354" s="68"/>
      <c r="K354" s="68"/>
    </row>
    <row r="355" spans="4:11" ht="15.75">
      <c r="D355" s="68"/>
      <c r="F355" s="68"/>
      <c r="G355" s="68"/>
      <c r="H355" s="68"/>
      <c r="I355" s="68"/>
      <c r="J355" s="68"/>
      <c r="K355" s="68"/>
    </row>
    <row r="356" spans="4:11" ht="15.75">
      <c r="D356" s="68"/>
      <c r="F356" s="68"/>
      <c r="G356" s="68"/>
      <c r="H356" s="68"/>
      <c r="I356" s="68"/>
      <c r="J356" s="68"/>
      <c r="K356" s="68"/>
    </row>
    <row r="357" spans="4:11" ht="15.75">
      <c r="D357" s="68"/>
      <c r="F357" s="68"/>
      <c r="G357" s="68"/>
      <c r="H357" s="68"/>
      <c r="I357" s="68"/>
      <c r="J357" s="68"/>
      <c r="K357" s="68"/>
    </row>
    <row r="358" spans="4:11" ht="15.75">
      <c r="D358" s="68"/>
      <c r="F358" s="68"/>
      <c r="G358" s="68"/>
      <c r="H358" s="68"/>
      <c r="I358" s="68"/>
      <c r="J358" s="68"/>
      <c r="K358" s="68"/>
    </row>
    <row r="359" spans="4:11" ht="15.75">
      <c r="D359" s="68"/>
      <c r="F359" s="68"/>
      <c r="G359" s="68"/>
      <c r="H359" s="68"/>
      <c r="I359" s="68"/>
      <c r="J359" s="68"/>
      <c r="K359" s="68"/>
    </row>
    <row r="360" spans="4:11" ht="15.75">
      <c r="D360" s="68"/>
      <c r="F360" s="68"/>
      <c r="G360" s="68"/>
      <c r="H360" s="68"/>
      <c r="I360" s="68"/>
      <c r="J360" s="68"/>
      <c r="K360" s="68"/>
    </row>
    <row r="361" spans="4:11" ht="15.75">
      <c r="D361" s="68"/>
      <c r="F361" s="68"/>
      <c r="G361" s="68"/>
      <c r="H361" s="68"/>
      <c r="I361" s="68"/>
      <c r="J361" s="68"/>
      <c r="K361" s="68"/>
    </row>
    <row r="362" spans="4:11" ht="15.75">
      <c r="D362" s="68"/>
      <c r="F362" s="68"/>
      <c r="G362" s="68"/>
      <c r="H362" s="68"/>
      <c r="I362" s="68"/>
      <c r="J362" s="68"/>
      <c r="K362" s="68"/>
    </row>
    <row r="363" spans="4:11" ht="15.75">
      <c r="D363" s="68"/>
      <c r="F363" s="68"/>
      <c r="G363" s="68"/>
      <c r="H363" s="68"/>
      <c r="I363" s="68"/>
      <c r="J363" s="68"/>
      <c r="K363" s="68"/>
    </row>
    <row r="364" spans="4:11" ht="15.75">
      <c r="D364" s="68"/>
      <c r="F364" s="68"/>
      <c r="G364" s="68"/>
      <c r="H364" s="68"/>
      <c r="I364" s="68"/>
      <c r="J364" s="68"/>
      <c r="K364" s="68"/>
    </row>
    <row r="365" spans="4:11" ht="15.75">
      <c r="D365" s="68"/>
      <c r="F365" s="68"/>
      <c r="G365" s="68"/>
      <c r="H365" s="68"/>
      <c r="I365" s="68"/>
      <c r="J365" s="68"/>
      <c r="K365" s="68"/>
    </row>
    <row r="366" spans="4:11" ht="15.75">
      <c r="D366" s="68"/>
      <c r="F366" s="68"/>
      <c r="G366" s="68"/>
      <c r="H366" s="68"/>
      <c r="I366" s="68"/>
      <c r="J366" s="68"/>
      <c r="K366" s="68"/>
    </row>
    <row r="367" spans="4:11" ht="15.75">
      <c r="D367" s="68"/>
      <c r="F367" s="68"/>
      <c r="G367" s="68"/>
      <c r="H367" s="68"/>
      <c r="I367" s="68"/>
      <c r="J367" s="68"/>
      <c r="K367" s="68"/>
    </row>
    <row r="368" spans="4:11" ht="15.75">
      <c r="D368" s="68"/>
      <c r="F368" s="68"/>
      <c r="G368" s="68"/>
      <c r="H368" s="68"/>
      <c r="I368" s="68"/>
      <c r="J368" s="68"/>
      <c r="K368" s="68"/>
    </row>
    <row r="369" spans="4:11" ht="15.75">
      <c r="D369" s="68"/>
      <c r="F369" s="68"/>
      <c r="G369" s="68"/>
      <c r="H369" s="68"/>
      <c r="I369" s="68"/>
      <c r="J369" s="68"/>
      <c r="K369" s="68"/>
    </row>
    <row r="370" spans="4:11" ht="15.75">
      <c r="D370" s="68"/>
      <c r="F370" s="68"/>
      <c r="G370" s="68"/>
      <c r="H370" s="68"/>
      <c r="I370" s="68"/>
      <c r="J370" s="68"/>
      <c r="K370" s="68"/>
    </row>
    <row r="371" spans="4:11" ht="15.75">
      <c r="D371" s="68"/>
      <c r="F371" s="68"/>
      <c r="G371" s="68"/>
      <c r="H371" s="68"/>
      <c r="I371" s="68"/>
      <c r="J371" s="68"/>
      <c r="K371" s="68"/>
    </row>
    <row r="372" spans="4:11" ht="15.75">
      <c r="D372" s="68"/>
      <c r="F372" s="68"/>
      <c r="G372" s="68"/>
      <c r="H372" s="68"/>
      <c r="I372" s="68"/>
      <c r="J372" s="68"/>
      <c r="K372" s="68"/>
    </row>
    <row r="373" spans="4:11" ht="15.75">
      <c r="D373" s="68"/>
      <c r="F373" s="68"/>
      <c r="G373" s="68"/>
      <c r="H373" s="68"/>
      <c r="I373" s="68"/>
      <c r="J373" s="68"/>
      <c r="K373" s="68"/>
    </row>
    <row r="374" spans="4:11" ht="15.75">
      <c r="D374" s="68"/>
      <c r="F374" s="68"/>
      <c r="G374" s="68"/>
      <c r="H374" s="68"/>
      <c r="I374" s="68"/>
      <c r="J374" s="68"/>
      <c r="K374" s="68"/>
    </row>
    <row r="375" spans="4:11" ht="15.75">
      <c r="D375" s="68"/>
      <c r="F375" s="68"/>
      <c r="G375" s="68"/>
      <c r="H375" s="68"/>
      <c r="I375" s="68"/>
      <c r="J375" s="68"/>
      <c r="K375" s="68"/>
    </row>
    <row r="376" spans="4:11" ht="15.75">
      <c r="D376" s="68"/>
      <c r="F376" s="68"/>
      <c r="G376" s="68"/>
      <c r="H376" s="68"/>
      <c r="I376" s="68"/>
      <c r="J376" s="68"/>
      <c r="K376" s="68"/>
    </row>
    <row r="377" spans="4:11" ht="15.75">
      <c r="D377" s="68"/>
      <c r="F377" s="68"/>
      <c r="G377" s="68"/>
      <c r="H377" s="68"/>
      <c r="I377" s="68"/>
      <c r="J377" s="68"/>
      <c r="K377" s="68"/>
    </row>
    <row r="378" spans="4:11" ht="15.75">
      <c r="D378" s="68"/>
      <c r="F378" s="68"/>
      <c r="G378" s="68"/>
      <c r="H378" s="68"/>
      <c r="I378" s="68"/>
      <c r="J378" s="68"/>
      <c r="K378" s="68"/>
    </row>
    <row r="379" spans="4:11" ht="15.75">
      <c r="D379" s="68"/>
      <c r="F379" s="68"/>
      <c r="G379" s="68"/>
      <c r="H379" s="68"/>
      <c r="I379" s="68"/>
      <c r="J379" s="68"/>
      <c r="K379" s="68"/>
    </row>
    <row r="380" spans="4:11" ht="15.75">
      <c r="D380" s="68"/>
      <c r="F380" s="68"/>
      <c r="G380" s="68"/>
      <c r="H380" s="68"/>
      <c r="I380" s="68"/>
      <c r="J380" s="68"/>
      <c r="K380" s="68"/>
    </row>
    <row r="381" spans="4:11" ht="15.75">
      <c r="D381" s="68"/>
      <c r="F381" s="68"/>
      <c r="G381" s="68"/>
      <c r="H381" s="68"/>
      <c r="I381" s="68"/>
      <c r="J381" s="68"/>
      <c r="K381" s="68"/>
    </row>
    <row r="382" spans="4:11" ht="15.75">
      <c r="D382" s="68"/>
      <c r="F382" s="68"/>
      <c r="G382" s="68"/>
      <c r="H382" s="68"/>
      <c r="I382" s="68"/>
      <c r="J382" s="68"/>
      <c r="K382" s="68"/>
    </row>
    <row r="383" spans="4:11" ht="15.75">
      <c r="D383" s="68"/>
      <c r="F383" s="68"/>
      <c r="G383" s="68"/>
      <c r="H383" s="68"/>
      <c r="I383" s="68"/>
      <c r="J383" s="68"/>
      <c r="K383" s="68"/>
    </row>
    <row r="384" spans="4:11" ht="15.75">
      <c r="D384" s="68"/>
      <c r="F384" s="68"/>
      <c r="G384" s="68"/>
      <c r="H384" s="68"/>
      <c r="I384" s="68"/>
      <c r="J384" s="68"/>
      <c r="K384" s="68"/>
    </row>
    <row r="385" spans="4:11" ht="15.75">
      <c r="D385" s="68"/>
      <c r="F385" s="68"/>
      <c r="G385" s="68"/>
      <c r="H385" s="68"/>
      <c r="I385" s="68"/>
      <c r="J385" s="68"/>
      <c r="K385" s="68"/>
    </row>
    <row r="386" spans="4:11" ht="15.75">
      <c r="D386" s="68"/>
      <c r="F386" s="68"/>
      <c r="G386" s="68"/>
      <c r="H386" s="68"/>
      <c r="I386" s="68"/>
      <c r="J386" s="68"/>
      <c r="K386" s="68"/>
    </row>
    <row r="387" spans="4:11" ht="15.75">
      <c r="D387" s="68"/>
      <c r="F387" s="68"/>
      <c r="G387" s="68"/>
      <c r="H387" s="68"/>
      <c r="I387" s="68"/>
      <c r="J387" s="68"/>
      <c r="K387" s="68"/>
    </row>
    <row r="388" spans="4:11" ht="15.75">
      <c r="D388" s="68"/>
      <c r="F388" s="68"/>
      <c r="G388" s="68"/>
      <c r="H388" s="68"/>
      <c r="I388" s="68"/>
      <c r="J388" s="68"/>
      <c r="K388" s="68"/>
    </row>
    <row r="389" spans="4:11" ht="15.75">
      <c r="D389" s="68"/>
      <c r="F389" s="68"/>
      <c r="G389" s="68"/>
      <c r="H389" s="68"/>
      <c r="I389" s="68"/>
      <c r="J389" s="68"/>
      <c r="K389" s="68"/>
    </row>
    <row r="390" spans="4:11" ht="15.75">
      <c r="D390" s="68"/>
      <c r="F390" s="68"/>
      <c r="G390" s="68"/>
      <c r="H390" s="68"/>
      <c r="I390" s="68"/>
      <c r="J390" s="68"/>
      <c r="K390" s="68"/>
    </row>
    <row r="391" spans="4:11" ht="15.75">
      <c r="D391" s="68"/>
      <c r="F391" s="68"/>
      <c r="G391" s="68"/>
      <c r="H391" s="68"/>
      <c r="I391" s="68"/>
      <c r="J391" s="68"/>
      <c r="K391" s="68"/>
    </row>
    <row r="392" spans="4:11" ht="15.75">
      <c r="D392" s="68"/>
      <c r="F392" s="68"/>
      <c r="G392" s="68"/>
      <c r="H392" s="68"/>
      <c r="I392" s="68"/>
      <c r="J392" s="68"/>
      <c r="K392" s="68"/>
    </row>
    <row r="393" spans="4:11" ht="15.75">
      <c r="D393" s="68"/>
      <c r="F393" s="68"/>
      <c r="G393" s="68"/>
      <c r="H393" s="68"/>
      <c r="I393" s="68"/>
      <c r="J393" s="68"/>
      <c r="K393" s="68"/>
    </row>
    <row r="394" spans="4:11" ht="15.75">
      <c r="D394" s="68"/>
      <c r="F394" s="68"/>
      <c r="G394" s="68"/>
      <c r="H394" s="68"/>
      <c r="I394" s="68"/>
      <c r="J394" s="68"/>
      <c r="K394" s="68"/>
    </row>
    <row r="395" spans="4:11" ht="15.75">
      <c r="D395" s="68"/>
      <c r="F395" s="68"/>
      <c r="G395" s="68"/>
      <c r="H395" s="68"/>
      <c r="I395" s="68"/>
      <c r="J395" s="68"/>
      <c r="K395" s="68"/>
    </row>
    <row r="396" spans="4:11" ht="15.75">
      <c r="D396" s="68"/>
      <c r="F396" s="68"/>
      <c r="G396" s="68"/>
      <c r="H396" s="68"/>
      <c r="I396" s="68"/>
      <c r="J396" s="68"/>
      <c r="K396" s="68"/>
    </row>
    <row r="397" spans="4:11" ht="15.75">
      <c r="D397" s="68"/>
      <c r="F397" s="68"/>
      <c r="G397" s="68"/>
      <c r="H397" s="68"/>
      <c r="I397" s="68"/>
      <c r="J397" s="68"/>
      <c r="K397" s="68"/>
    </row>
    <row r="398" spans="4:11" ht="15.75">
      <c r="D398" s="68"/>
      <c r="F398" s="68"/>
      <c r="G398" s="68"/>
      <c r="H398" s="68"/>
      <c r="I398" s="68"/>
      <c r="J398" s="68"/>
      <c r="K398" s="68"/>
    </row>
    <row r="399" spans="4:11" ht="15.75">
      <c r="D399" s="68"/>
      <c r="F399" s="68"/>
      <c r="G399" s="68"/>
      <c r="H399" s="68"/>
      <c r="I399" s="68"/>
      <c r="J399" s="68"/>
      <c r="K399" s="68"/>
    </row>
    <row r="400" spans="4:11" ht="15.75">
      <c r="D400" s="68"/>
      <c r="F400" s="68"/>
      <c r="G400" s="68"/>
      <c r="H400" s="68"/>
      <c r="I400" s="68"/>
      <c r="J400" s="68"/>
      <c r="K400" s="68"/>
    </row>
    <row r="401" spans="4:11" ht="15.75">
      <c r="D401" s="68"/>
      <c r="F401" s="68"/>
      <c r="G401" s="68"/>
      <c r="H401" s="68"/>
      <c r="I401" s="68"/>
      <c r="J401" s="68"/>
      <c r="K401" s="68"/>
    </row>
    <row r="402" spans="4:11" ht="15.75">
      <c r="D402" s="68"/>
      <c r="F402" s="68"/>
      <c r="G402" s="68"/>
      <c r="H402" s="68"/>
      <c r="I402" s="68"/>
      <c r="J402" s="68"/>
      <c r="K402" s="68"/>
    </row>
    <row r="403" spans="4:11" ht="15.75">
      <c r="D403" s="68"/>
      <c r="F403" s="68"/>
      <c r="G403" s="68"/>
      <c r="H403" s="68"/>
      <c r="I403" s="68"/>
      <c r="J403" s="68"/>
      <c r="K403" s="68"/>
    </row>
    <row r="404" spans="4:11" ht="15.75">
      <c r="D404" s="68"/>
      <c r="F404" s="68"/>
      <c r="G404" s="68"/>
      <c r="H404" s="68"/>
      <c r="I404" s="68"/>
      <c r="J404" s="68"/>
      <c r="K404" s="68"/>
    </row>
    <row r="405" spans="4:11" ht="15.75">
      <c r="D405" s="68"/>
      <c r="F405" s="68"/>
      <c r="G405" s="68"/>
      <c r="H405" s="68"/>
      <c r="I405" s="68"/>
      <c r="J405" s="68"/>
      <c r="K405" s="68"/>
    </row>
    <row r="406" spans="4:11" ht="15.75">
      <c r="D406" s="68"/>
      <c r="F406" s="68"/>
      <c r="G406" s="68"/>
      <c r="H406" s="68"/>
      <c r="I406" s="68"/>
      <c r="J406" s="68"/>
      <c r="K406" s="68"/>
    </row>
    <row r="407" spans="4:11" ht="15.75">
      <c r="D407" s="68"/>
      <c r="F407" s="68"/>
      <c r="G407" s="68"/>
      <c r="H407" s="68"/>
      <c r="I407" s="68"/>
      <c r="J407" s="68"/>
      <c r="K407" s="68"/>
    </row>
    <row r="408" spans="4:11" ht="15.75">
      <c r="D408" s="68"/>
      <c r="F408" s="68"/>
      <c r="G408" s="68"/>
      <c r="H408" s="68"/>
      <c r="I408" s="68"/>
      <c r="J408" s="68"/>
      <c r="K408" s="68"/>
    </row>
    <row r="409" spans="4:11" ht="15.75">
      <c r="D409" s="68"/>
      <c r="F409" s="68"/>
      <c r="G409" s="68"/>
      <c r="H409" s="68"/>
      <c r="I409" s="68"/>
      <c r="J409" s="68"/>
      <c r="K409" s="68"/>
    </row>
    <row r="410" spans="4:11" ht="15.75">
      <c r="D410" s="68"/>
      <c r="F410" s="68"/>
      <c r="G410" s="68"/>
      <c r="H410" s="68"/>
      <c r="I410" s="68"/>
      <c r="J410" s="68"/>
      <c r="K410" s="68"/>
    </row>
    <row r="411" spans="4:11" ht="15.75">
      <c r="D411" s="68"/>
      <c r="F411" s="68"/>
      <c r="G411" s="68"/>
      <c r="H411" s="68"/>
      <c r="I411" s="68"/>
      <c r="J411" s="68"/>
      <c r="K411" s="68"/>
    </row>
    <row r="412" spans="4:11" ht="15.75">
      <c r="D412" s="68"/>
      <c r="F412" s="68"/>
      <c r="G412" s="68"/>
      <c r="H412" s="68"/>
      <c r="I412" s="68"/>
      <c r="J412" s="68"/>
      <c r="K412" s="68"/>
    </row>
    <row r="413" spans="4:11" ht="15.75">
      <c r="D413" s="68"/>
      <c r="F413" s="68"/>
      <c r="G413" s="68"/>
      <c r="H413" s="68"/>
      <c r="I413" s="68"/>
      <c r="J413" s="68"/>
      <c r="K413" s="68"/>
    </row>
    <row r="414" spans="4:11" ht="15.75">
      <c r="D414" s="68"/>
      <c r="F414" s="68"/>
      <c r="G414" s="68"/>
      <c r="H414" s="68"/>
      <c r="I414" s="68"/>
      <c r="J414" s="68"/>
      <c r="K414" s="68"/>
    </row>
    <row r="415" spans="4:11" ht="15.75">
      <c r="D415" s="68"/>
      <c r="F415" s="68"/>
      <c r="G415" s="68"/>
      <c r="H415" s="68"/>
      <c r="I415" s="68"/>
      <c r="J415" s="68"/>
      <c r="K415" s="68"/>
    </row>
    <row r="416" spans="4:11" ht="15.75">
      <c r="D416" s="68"/>
      <c r="F416" s="68"/>
      <c r="G416" s="68"/>
      <c r="H416" s="68"/>
      <c r="I416" s="68"/>
      <c r="J416" s="68"/>
      <c r="K416" s="68"/>
    </row>
    <row r="417" spans="4:11" ht="15.75">
      <c r="D417" s="68"/>
      <c r="F417" s="68"/>
      <c r="G417" s="68"/>
      <c r="H417" s="68"/>
      <c r="I417" s="68"/>
      <c r="J417" s="68"/>
      <c r="K417" s="68"/>
    </row>
    <row r="418" spans="4:11" ht="15.75">
      <c r="D418" s="68"/>
      <c r="F418" s="68"/>
      <c r="G418" s="68"/>
      <c r="H418" s="68"/>
      <c r="I418" s="68"/>
      <c r="J418" s="68"/>
      <c r="K418" s="68"/>
    </row>
    <row r="419" spans="4:11" ht="15.75">
      <c r="D419" s="68"/>
      <c r="F419" s="68"/>
      <c r="G419" s="68"/>
      <c r="H419" s="68"/>
      <c r="I419" s="68"/>
      <c r="J419" s="68"/>
      <c r="K419" s="68"/>
    </row>
    <row r="420" spans="4:11" ht="15.75">
      <c r="D420" s="68"/>
      <c r="F420" s="68"/>
      <c r="G420" s="68"/>
      <c r="H420" s="68"/>
      <c r="I420" s="68"/>
      <c r="J420" s="68"/>
      <c r="K420" s="68"/>
    </row>
    <row r="421" spans="4:11" ht="15.75">
      <c r="D421" s="68"/>
      <c r="F421" s="68"/>
      <c r="G421" s="68"/>
      <c r="H421" s="68"/>
      <c r="I421" s="68"/>
      <c r="J421" s="68"/>
      <c r="K421" s="68"/>
    </row>
    <row r="422" spans="4:11" ht="15.75">
      <c r="D422" s="68"/>
      <c r="F422" s="68"/>
      <c r="G422" s="68"/>
      <c r="H422" s="68"/>
      <c r="I422" s="68"/>
      <c r="J422" s="68"/>
      <c r="K422" s="68"/>
    </row>
    <row r="423" spans="4:11" ht="15.75">
      <c r="D423" s="68"/>
      <c r="F423" s="68"/>
      <c r="G423" s="68"/>
      <c r="H423" s="68"/>
      <c r="I423" s="68"/>
      <c r="J423" s="68"/>
      <c r="K423" s="68"/>
    </row>
    <row r="424" spans="4:11" ht="15.75">
      <c r="D424" s="68"/>
      <c r="F424" s="68"/>
      <c r="G424" s="68"/>
      <c r="H424" s="68"/>
      <c r="I424" s="68"/>
      <c r="J424" s="68"/>
      <c r="K424" s="68"/>
    </row>
    <row r="425" spans="4:11" ht="15.75">
      <c r="D425" s="68"/>
      <c r="F425" s="68"/>
      <c r="G425" s="68"/>
      <c r="H425" s="68"/>
      <c r="I425" s="68"/>
      <c r="J425" s="68"/>
      <c r="K425" s="68"/>
    </row>
    <row r="426" spans="4:11" ht="15.75">
      <c r="D426" s="68"/>
      <c r="F426" s="68"/>
      <c r="G426" s="68"/>
      <c r="H426" s="68"/>
      <c r="I426" s="68"/>
      <c r="J426" s="68"/>
      <c r="K426" s="68"/>
    </row>
    <row r="427" spans="4:11" ht="15.75">
      <c r="D427" s="68"/>
      <c r="F427" s="68"/>
      <c r="G427" s="68"/>
      <c r="H427" s="68"/>
      <c r="I427" s="68"/>
      <c r="J427" s="68"/>
      <c r="K427" s="68"/>
    </row>
    <row r="428" spans="4:11" ht="15.75">
      <c r="D428" s="68"/>
      <c r="F428" s="68"/>
      <c r="G428" s="68"/>
      <c r="H428" s="68"/>
      <c r="I428" s="68"/>
      <c r="J428" s="68"/>
      <c r="K428" s="68"/>
    </row>
    <row r="429" spans="4:11" ht="15.75">
      <c r="D429" s="68"/>
      <c r="F429" s="68"/>
      <c r="G429" s="68"/>
      <c r="H429" s="68"/>
      <c r="I429" s="68"/>
      <c r="J429" s="68"/>
      <c r="K429" s="68"/>
    </row>
    <row r="430" spans="4:11" ht="15.75">
      <c r="D430" s="68"/>
      <c r="F430" s="68"/>
      <c r="G430" s="68"/>
      <c r="H430" s="68"/>
      <c r="I430" s="68"/>
      <c r="J430" s="68"/>
      <c r="K430" s="68"/>
    </row>
    <row r="431" spans="4:11" ht="15.75">
      <c r="D431" s="68"/>
      <c r="F431" s="68"/>
      <c r="G431" s="68"/>
      <c r="H431" s="68"/>
      <c r="I431" s="68"/>
      <c r="J431" s="68"/>
      <c r="K431" s="68"/>
    </row>
    <row r="432" spans="4:11" ht="15.75">
      <c r="D432" s="68"/>
      <c r="F432" s="68"/>
      <c r="G432" s="68"/>
      <c r="H432" s="68"/>
      <c r="I432" s="68"/>
      <c r="J432" s="68"/>
      <c r="K432" s="68"/>
    </row>
    <row r="433" spans="4:11" ht="15.75">
      <c r="D433" s="68"/>
      <c r="F433" s="68"/>
      <c r="G433" s="68"/>
      <c r="H433" s="68"/>
      <c r="I433" s="68"/>
      <c r="J433" s="68"/>
      <c r="K433" s="68"/>
    </row>
    <row r="434" spans="4:11" ht="15.75">
      <c r="D434" s="68"/>
      <c r="F434" s="68"/>
      <c r="G434" s="68"/>
      <c r="H434" s="68"/>
      <c r="I434" s="68"/>
      <c r="J434" s="68"/>
      <c r="K434" s="68"/>
    </row>
    <row r="435" spans="4:11" ht="15.75">
      <c r="D435" s="68"/>
      <c r="F435" s="68"/>
      <c r="G435" s="68"/>
      <c r="H435" s="68"/>
      <c r="I435" s="68"/>
      <c r="J435" s="68"/>
      <c r="K435" s="68"/>
    </row>
    <row r="436" spans="4:11" ht="15.75">
      <c r="D436" s="68"/>
      <c r="F436" s="68"/>
      <c r="G436" s="68"/>
      <c r="H436" s="68"/>
      <c r="I436" s="68"/>
      <c r="J436" s="68"/>
      <c r="K436" s="68"/>
    </row>
    <row r="437" spans="4:11" ht="15.75">
      <c r="D437" s="68"/>
      <c r="F437" s="68"/>
      <c r="G437" s="68"/>
      <c r="H437" s="68"/>
      <c r="I437" s="68"/>
      <c r="J437" s="68"/>
      <c r="K437" s="68"/>
    </row>
    <row r="438" spans="4:11" ht="15.75">
      <c r="D438" s="68"/>
      <c r="F438" s="68"/>
      <c r="G438" s="68"/>
      <c r="H438" s="68"/>
      <c r="I438" s="68"/>
      <c r="J438" s="68"/>
      <c r="K438" s="68"/>
    </row>
    <row r="439" spans="4:11" ht="15.75">
      <c r="D439" s="68"/>
      <c r="F439" s="68"/>
      <c r="G439" s="68"/>
      <c r="H439" s="68"/>
      <c r="I439" s="68"/>
      <c r="J439" s="68"/>
      <c r="K439" s="68"/>
    </row>
    <row r="440" spans="4:11" ht="15.75">
      <c r="D440" s="68"/>
      <c r="F440" s="68"/>
      <c r="G440" s="68"/>
      <c r="H440" s="68"/>
      <c r="I440" s="68"/>
      <c r="J440" s="68"/>
      <c r="K440" s="68"/>
    </row>
    <row r="441" spans="4:11" ht="15.75">
      <c r="D441" s="68"/>
      <c r="F441" s="68"/>
      <c r="G441" s="68"/>
      <c r="H441" s="68"/>
      <c r="I441" s="68"/>
      <c r="J441" s="68"/>
      <c r="K441" s="68"/>
    </row>
    <row r="442" spans="4:11" ht="15.75">
      <c r="D442" s="68"/>
      <c r="F442" s="68"/>
      <c r="G442" s="68"/>
      <c r="H442" s="68"/>
      <c r="I442" s="68"/>
      <c r="J442" s="68"/>
      <c r="K442" s="68"/>
    </row>
    <row r="443" spans="4:11" ht="15.75">
      <c r="D443" s="68"/>
      <c r="F443" s="68"/>
      <c r="G443" s="68"/>
      <c r="H443" s="68"/>
      <c r="I443" s="68"/>
      <c r="J443" s="68"/>
      <c r="K443" s="68"/>
    </row>
    <row r="444" spans="4:11" ht="15.75">
      <c r="D444" s="68"/>
      <c r="F444" s="68"/>
      <c r="G444" s="68"/>
      <c r="H444" s="68"/>
      <c r="I444" s="68"/>
      <c r="J444" s="68"/>
      <c r="K444" s="68"/>
    </row>
    <row r="445" spans="4:11" ht="15.75">
      <c r="D445" s="68"/>
      <c r="F445" s="68"/>
      <c r="G445" s="68"/>
      <c r="H445" s="68"/>
      <c r="I445" s="68"/>
      <c r="J445" s="68"/>
      <c r="K445" s="68"/>
    </row>
    <row r="446" spans="4:11" ht="15.75">
      <c r="D446" s="68"/>
      <c r="F446" s="68"/>
      <c r="G446" s="68"/>
      <c r="H446" s="68"/>
      <c r="I446" s="68"/>
      <c r="J446" s="68"/>
      <c r="K446" s="68"/>
    </row>
    <row r="447" spans="4:11" ht="15.75">
      <c r="D447" s="68"/>
      <c r="F447" s="68"/>
      <c r="G447" s="68"/>
      <c r="H447" s="68"/>
      <c r="I447" s="68"/>
      <c r="J447" s="68"/>
      <c r="K447" s="68"/>
    </row>
    <row r="448" spans="4:11" ht="15.75">
      <c r="D448" s="68"/>
      <c r="F448" s="68"/>
      <c r="G448" s="68"/>
      <c r="H448" s="68"/>
      <c r="I448" s="68"/>
      <c r="J448" s="68"/>
      <c r="K448" s="68"/>
    </row>
    <row r="449" spans="4:11" ht="15.75">
      <c r="D449" s="68"/>
      <c r="F449" s="68"/>
      <c r="G449" s="68"/>
      <c r="H449" s="68"/>
      <c r="I449" s="68"/>
      <c r="J449" s="68"/>
      <c r="K449" s="68"/>
    </row>
    <row r="450" spans="4:11" ht="15.75">
      <c r="D450" s="68"/>
      <c r="F450" s="68"/>
      <c r="G450" s="68"/>
      <c r="H450" s="68"/>
      <c r="I450" s="68"/>
      <c r="J450" s="68"/>
      <c r="K450" s="68"/>
    </row>
    <row r="451" spans="4:11" ht="15.75">
      <c r="D451" s="68"/>
      <c r="F451" s="68"/>
      <c r="G451" s="68"/>
      <c r="H451" s="68"/>
      <c r="I451" s="68"/>
      <c r="J451" s="68"/>
      <c r="K451" s="68"/>
    </row>
    <row r="452" spans="4:11" ht="15.75">
      <c r="D452" s="68"/>
      <c r="F452" s="68"/>
      <c r="G452" s="68"/>
      <c r="H452" s="68"/>
      <c r="I452" s="68"/>
      <c r="J452" s="68"/>
      <c r="K452" s="68"/>
    </row>
    <row r="453" spans="4:11" ht="15.75">
      <c r="D453" s="68"/>
      <c r="F453" s="68"/>
      <c r="G453" s="68"/>
      <c r="H453" s="68"/>
      <c r="I453" s="68"/>
      <c r="J453" s="68"/>
      <c r="K453" s="68"/>
    </row>
    <row r="454" spans="4:11" ht="15.75">
      <c r="D454" s="68"/>
      <c r="F454" s="68"/>
      <c r="G454" s="68"/>
      <c r="H454" s="68"/>
      <c r="I454" s="68"/>
      <c r="J454" s="68"/>
      <c r="K454" s="68"/>
    </row>
    <row r="455" spans="4:11" ht="15.75">
      <c r="D455" s="68"/>
      <c r="F455" s="68"/>
      <c r="G455" s="68"/>
      <c r="H455" s="68"/>
      <c r="I455" s="68"/>
      <c r="J455" s="68"/>
      <c r="K455" s="68"/>
    </row>
    <row r="456" spans="4:11" ht="15.75">
      <c r="D456" s="68"/>
      <c r="F456" s="68"/>
      <c r="G456" s="68"/>
      <c r="H456" s="68"/>
      <c r="I456" s="68"/>
      <c r="J456" s="68"/>
      <c r="K456" s="68"/>
    </row>
    <row r="457" spans="4:11" ht="15.75">
      <c r="D457" s="68"/>
      <c r="F457" s="68"/>
      <c r="G457" s="68"/>
      <c r="H457" s="68"/>
      <c r="I457" s="68"/>
      <c r="J457" s="68"/>
      <c r="K457" s="68"/>
    </row>
    <row r="458" spans="4:11" ht="15.75">
      <c r="D458" s="68"/>
      <c r="F458" s="68"/>
      <c r="G458" s="68"/>
      <c r="H458" s="68"/>
      <c r="I458" s="68"/>
      <c r="J458" s="68"/>
      <c r="K458" s="68"/>
    </row>
    <row r="459" spans="4:11" ht="15.75">
      <c r="D459" s="68"/>
      <c r="F459" s="68"/>
      <c r="G459" s="68"/>
      <c r="H459" s="68"/>
      <c r="I459" s="68"/>
      <c r="J459" s="68"/>
      <c r="K459" s="68"/>
    </row>
    <row r="460" spans="4:11" ht="15.75">
      <c r="D460" s="68"/>
      <c r="F460" s="68"/>
      <c r="G460" s="68"/>
      <c r="H460" s="68"/>
      <c r="I460" s="68"/>
      <c r="J460" s="68"/>
      <c r="K460" s="68"/>
    </row>
    <row r="461" spans="4:11" ht="15.75">
      <c r="D461" s="68"/>
      <c r="F461" s="68"/>
      <c r="G461" s="68"/>
      <c r="H461" s="68"/>
      <c r="I461" s="68"/>
      <c r="J461" s="68"/>
      <c r="K461" s="68"/>
    </row>
    <row r="462" spans="4:11" ht="15.75">
      <c r="D462" s="68"/>
      <c r="F462" s="68"/>
      <c r="G462" s="68"/>
      <c r="H462" s="68"/>
      <c r="I462" s="68"/>
      <c r="J462" s="68"/>
      <c r="K462" s="68"/>
    </row>
    <row r="463" spans="4:11" ht="15.75">
      <c r="D463" s="68"/>
      <c r="F463" s="68"/>
      <c r="G463" s="68"/>
      <c r="H463" s="68"/>
      <c r="I463" s="68"/>
      <c r="J463" s="68"/>
      <c r="K463" s="68"/>
    </row>
    <row r="464" spans="4:11" ht="15.75">
      <c r="D464" s="68"/>
      <c r="F464" s="68"/>
      <c r="G464" s="68"/>
      <c r="H464" s="68"/>
      <c r="I464" s="68"/>
      <c r="J464" s="68"/>
      <c r="K464" s="68"/>
    </row>
    <row r="465" spans="4:11" ht="15.75">
      <c r="D465" s="68"/>
      <c r="F465" s="68"/>
      <c r="G465" s="68"/>
      <c r="H465" s="68"/>
      <c r="I465" s="68"/>
      <c r="J465" s="68"/>
      <c r="K465" s="68"/>
    </row>
    <row r="466" spans="4:11" ht="15.75">
      <c r="D466" s="68"/>
      <c r="F466" s="68"/>
      <c r="G466" s="68"/>
      <c r="H466" s="68"/>
      <c r="I466" s="68"/>
      <c r="J466" s="68"/>
      <c r="K466" s="68"/>
    </row>
    <row r="467" spans="4:11" ht="15.75">
      <c r="D467" s="68"/>
      <c r="F467" s="68"/>
      <c r="G467" s="68"/>
      <c r="H467" s="68"/>
      <c r="I467" s="68"/>
      <c r="J467" s="68"/>
      <c r="K467" s="68"/>
    </row>
    <row r="468" spans="4:11" ht="15.75">
      <c r="D468" s="68"/>
      <c r="F468" s="68"/>
      <c r="G468" s="68"/>
      <c r="H468" s="68"/>
      <c r="I468" s="68"/>
      <c r="J468" s="68"/>
      <c r="K468" s="68"/>
    </row>
    <row r="469" spans="4:11" ht="15.75">
      <c r="D469" s="68"/>
      <c r="F469" s="68"/>
      <c r="G469" s="68"/>
      <c r="H469" s="68"/>
      <c r="I469" s="68"/>
      <c r="J469" s="68"/>
      <c r="K469" s="68"/>
    </row>
    <row r="470" spans="4:11" ht="15.75">
      <c r="D470" s="68"/>
      <c r="F470" s="68"/>
      <c r="G470" s="68"/>
      <c r="H470" s="68"/>
      <c r="I470" s="68"/>
      <c r="J470" s="68"/>
      <c r="K470" s="68"/>
    </row>
    <row r="471" spans="4:11" ht="15.75">
      <c r="D471" s="68"/>
      <c r="F471" s="68"/>
      <c r="G471" s="68"/>
      <c r="H471" s="68"/>
      <c r="I471" s="68"/>
      <c r="J471" s="68"/>
      <c r="K471" s="68"/>
    </row>
    <row r="472" spans="4:11" ht="15.75">
      <c r="D472" s="68"/>
      <c r="F472" s="68"/>
      <c r="G472" s="68"/>
      <c r="H472" s="68"/>
      <c r="I472" s="68"/>
      <c r="J472" s="68"/>
      <c r="K472" s="68"/>
    </row>
    <row r="473" spans="4:11" ht="15.75">
      <c r="D473" s="68"/>
      <c r="F473" s="68"/>
      <c r="G473" s="68"/>
      <c r="H473" s="68"/>
      <c r="I473" s="68"/>
      <c r="J473" s="68"/>
      <c r="K473" s="68"/>
    </row>
    <row r="474" spans="4:11" ht="15.75">
      <c r="D474" s="68"/>
      <c r="F474" s="68"/>
      <c r="G474" s="68"/>
      <c r="H474" s="68"/>
      <c r="I474" s="68"/>
      <c r="J474" s="68"/>
      <c r="K474" s="68"/>
    </row>
    <row r="475" spans="4:11" ht="15.75">
      <c r="D475" s="68"/>
      <c r="F475" s="68"/>
      <c r="G475" s="68"/>
      <c r="H475" s="68"/>
      <c r="I475" s="68"/>
      <c r="J475" s="68"/>
      <c r="K475" s="68"/>
    </row>
    <row r="476" spans="4:11" ht="15.75">
      <c r="D476" s="68"/>
      <c r="F476" s="68"/>
      <c r="G476" s="68"/>
      <c r="H476" s="68"/>
      <c r="I476" s="68"/>
      <c r="J476" s="68"/>
      <c r="K476" s="68"/>
    </row>
    <row r="477" spans="4:11" ht="15.75">
      <c r="D477" s="68"/>
      <c r="F477" s="68"/>
      <c r="G477" s="68"/>
      <c r="H477" s="68"/>
      <c r="I477" s="68"/>
      <c r="J477" s="68"/>
      <c r="K477" s="68"/>
    </row>
    <row r="478" spans="4:11" ht="15.75">
      <c r="D478" s="68"/>
      <c r="F478" s="68"/>
      <c r="G478" s="68"/>
      <c r="H478" s="68"/>
      <c r="I478" s="68"/>
      <c r="J478" s="68"/>
      <c r="K478" s="68"/>
    </row>
    <row r="479" spans="4:11" ht="15.75">
      <c r="D479" s="68"/>
      <c r="F479" s="68"/>
      <c r="G479" s="68"/>
      <c r="H479" s="68"/>
      <c r="I479" s="68"/>
      <c r="J479" s="68"/>
      <c r="K479" s="68"/>
    </row>
    <row r="480" spans="4:11" ht="15.75">
      <c r="D480" s="68"/>
      <c r="F480" s="68"/>
      <c r="G480" s="68"/>
      <c r="H480" s="68"/>
      <c r="I480" s="68"/>
      <c r="J480" s="68"/>
      <c r="K480" s="68"/>
    </row>
    <row r="481" spans="4:11" ht="15.75">
      <c r="D481" s="68"/>
      <c r="F481" s="68"/>
      <c r="G481" s="68"/>
      <c r="H481" s="68"/>
      <c r="I481" s="68"/>
      <c r="J481" s="68"/>
      <c r="K481" s="68"/>
    </row>
    <row r="482" spans="4:11" ht="15.75">
      <c r="D482" s="68"/>
      <c r="F482" s="68"/>
      <c r="G482" s="68"/>
      <c r="H482" s="68"/>
      <c r="I482" s="68"/>
      <c r="J482" s="68"/>
      <c r="K482" s="68"/>
    </row>
    <row r="483" spans="4:11" ht="15.75">
      <c r="D483" s="68"/>
      <c r="F483" s="68"/>
      <c r="G483" s="68"/>
      <c r="H483" s="68"/>
      <c r="I483" s="68"/>
      <c r="J483" s="68"/>
      <c r="K483" s="68"/>
    </row>
    <row r="484" spans="4:11" ht="15.75">
      <c r="D484" s="68"/>
      <c r="F484" s="68"/>
      <c r="G484" s="68"/>
      <c r="H484" s="68"/>
      <c r="I484" s="68"/>
      <c r="J484" s="68"/>
      <c r="K484" s="68"/>
    </row>
    <row r="485" spans="4:11" ht="15.75">
      <c r="D485" s="68"/>
      <c r="F485" s="68"/>
      <c r="G485" s="68"/>
      <c r="H485" s="68"/>
      <c r="I485" s="68"/>
      <c r="J485" s="68"/>
      <c r="K485" s="68"/>
    </row>
    <row r="486" spans="4:11" ht="15.75">
      <c r="D486" s="68"/>
      <c r="F486" s="68"/>
      <c r="G486" s="68"/>
      <c r="H486" s="68"/>
      <c r="I486" s="68"/>
      <c r="J486" s="68"/>
      <c r="K486" s="68"/>
    </row>
    <row r="487" spans="4:11" ht="15.75">
      <c r="D487" s="68"/>
      <c r="F487" s="68"/>
      <c r="G487" s="68"/>
      <c r="H487" s="68"/>
      <c r="I487" s="68"/>
      <c r="J487" s="68"/>
      <c r="K487" s="68"/>
    </row>
    <row r="488" spans="4:11" ht="15.75">
      <c r="D488" s="68"/>
      <c r="F488" s="68"/>
      <c r="G488" s="68"/>
      <c r="H488" s="68"/>
      <c r="I488" s="68"/>
      <c r="J488" s="68"/>
      <c r="K488" s="68"/>
    </row>
    <row r="489" spans="4:11" ht="15.75">
      <c r="D489" s="68"/>
      <c r="F489" s="68"/>
      <c r="G489" s="68"/>
      <c r="H489" s="68"/>
      <c r="I489" s="68"/>
      <c r="J489" s="68"/>
      <c r="K489" s="68"/>
    </row>
    <row r="490" spans="4:11" ht="15.75">
      <c r="D490" s="68"/>
      <c r="F490" s="68"/>
      <c r="G490" s="68"/>
      <c r="H490" s="68"/>
      <c r="I490" s="68"/>
      <c r="J490" s="68"/>
      <c r="K490" s="68"/>
    </row>
    <row r="491" spans="4:11" ht="15.75">
      <c r="D491" s="68"/>
      <c r="F491" s="68"/>
      <c r="G491" s="68"/>
      <c r="H491" s="68"/>
      <c r="I491" s="68"/>
      <c r="J491" s="68"/>
      <c r="K491" s="68"/>
    </row>
    <row r="492" spans="4:11" ht="15.75">
      <c r="D492" s="68"/>
      <c r="F492" s="68"/>
      <c r="G492" s="68"/>
      <c r="H492" s="68"/>
      <c r="I492" s="68"/>
      <c r="J492" s="68"/>
      <c r="K492" s="68"/>
    </row>
    <row r="493" spans="4:11" ht="15.75">
      <c r="D493" s="68"/>
      <c r="F493" s="68"/>
      <c r="G493" s="68"/>
      <c r="H493" s="68"/>
      <c r="I493" s="68"/>
      <c r="J493" s="68"/>
      <c r="K493" s="68"/>
    </row>
    <row r="494" spans="4:11" ht="15.75">
      <c r="D494" s="68"/>
      <c r="F494" s="68"/>
      <c r="G494" s="68"/>
      <c r="H494" s="68"/>
      <c r="I494" s="68"/>
      <c r="J494" s="68"/>
      <c r="K494" s="68"/>
    </row>
    <row r="495" spans="4:11" ht="15.75">
      <c r="D495" s="68"/>
      <c r="F495" s="68"/>
      <c r="G495" s="68"/>
      <c r="H495" s="68"/>
      <c r="I495" s="68"/>
      <c r="J495" s="68"/>
      <c r="K495" s="68"/>
    </row>
  </sheetData>
  <sheetProtection/>
  <mergeCells count="33">
    <mergeCell ref="A292:C292"/>
    <mergeCell ref="A271:C271"/>
    <mergeCell ref="A254:C254"/>
    <mergeCell ref="A289:C289"/>
    <mergeCell ref="A288:C288"/>
    <mergeCell ref="A291:C291"/>
    <mergeCell ref="A279:C279"/>
    <mergeCell ref="A270:C270"/>
    <mergeCell ref="A235:C235"/>
    <mergeCell ref="A203:C203"/>
    <mergeCell ref="A236:C236"/>
    <mergeCell ref="A209:C209"/>
    <mergeCell ref="A208:C208"/>
    <mergeCell ref="A126:C126"/>
    <mergeCell ref="A138:C138"/>
    <mergeCell ref="A219:C219"/>
    <mergeCell ref="A218:C218"/>
    <mergeCell ref="A148:C148"/>
    <mergeCell ref="A204:C204"/>
    <mergeCell ref="A131:C131"/>
    <mergeCell ref="D138:F138"/>
    <mergeCell ref="A103:C103"/>
    <mergeCell ref="A127:C127"/>
    <mergeCell ref="A130:C130"/>
    <mergeCell ref="A120:C120"/>
    <mergeCell ref="A119:C119"/>
    <mergeCell ref="L5:O7"/>
    <mergeCell ref="N4:O4"/>
    <mergeCell ref="J2:O3"/>
    <mergeCell ref="A9:O9"/>
    <mergeCell ref="A137:C137"/>
    <mergeCell ref="A12:E12"/>
    <mergeCell ref="A13:C13"/>
  </mergeCells>
  <printOptions/>
  <pageMargins left="0.32" right="0.1968503937007874" top="0.7874015748031497" bottom="0.1968503937007874" header="0" footer="0"/>
  <pageSetup fitToHeight="0" fitToWidth="1" horizontalDpi="600" verticalDpi="600" orientation="portrait" paperSize="9" scale="44" r:id="rId1"/>
  <rowBreaks count="1" manualBreakCount="1">
    <brk id="16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7"/>
  <sheetViews>
    <sheetView zoomScale="75" zoomScaleNormal="75" zoomScaleSheetLayoutView="50" zoomScalePageLayoutView="0" workbookViewId="0" topLeftCell="A1">
      <pane xSplit="3" ySplit="9" topLeftCell="D29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293" sqref="H293"/>
    </sheetView>
  </sheetViews>
  <sheetFormatPr defaultColWidth="9.00390625" defaultRowHeight="12.75"/>
  <cols>
    <col min="1" max="1" width="8.00390625" style="6" customWidth="1"/>
    <col min="2" max="2" width="7.00390625" style="49" customWidth="1"/>
    <col min="3" max="3" width="51.875" style="6" customWidth="1"/>
    <col min="4" max="5" width="14.875" style="6" customWidth="1"/>
    <col min="6" max="6" width="11.375" style="6" customWidth="1"/>
    <col min="7" max="7" width="12.625" style="6" customWidth="1"/>
    <col min="8" max="8" width="14.875" style="6" customWidth="1"/>
    <col min="9" max="9" width="11.00390625" style="6" customWidth="1"/>
    <col min="10" max="10" width="14.875" style="6" hidden="1" customWidth="1"/>
    <col min="11" max="11" width="10.75390625" style="6" customWidth="1"/>
    <col min="12" max="12" width="9.00390625" style="6" customWidth="1"/>
    <col min="13" max="13" width="9.25390625" style="6" customWidth="1"/>
    <col min="14" max="14" width="8.625" style="6" customWidth="1"/>
    <col min="15" max="16384" width="9.125" style="6" customWidth="1"/>
  </cols>
  <sheetData>
    <row r="1" spans="13:14" ht="18" customHeight="1">
      <c r="M1" s="146"/>
      <c r="N1" s="147"/>
    </row>
    <row r="2" spans="2:14" s="50" customFormat="1" ht="76.5" customHeight="1">
      <c r="B2" s="51"/>
      <c r="C2" s="35"/>
      <c r="D2" s="35"/>
      <c r="E2" s="35"/>
      <c r="F2" s="35"/>
      <c r="G2" s="35"/>
      <c r="H2" s="148" t="s">
        <v>170</v>
      </c>
      <c r="I2" s="149"/>
      <c r="J2" s="149"/>
      <c r="K2" s="149"/>
      <c r="L2" s="149"/>
      <c r="M2" s="149"/>
      <c r="N2" s="147"/>
    </row>
    <row r="3" spans="2:14" s="50" customFormat="1" ht="15.75">
      <c r="B3" s="51"/>
      <c r="H3" s="149"/>
      <c r="I3" s="149"/>
      <c r="J3" s="149"/>
      <c r="K3" s="149"/>
      <c r="L3" s="149"/>
      <c r="M3" s="149"/>
      <c r="N3" s="147"/>
    </row>
    <row r="4" s="50" customFormat="1" ht="15.75">
      <c r="B4" s="51"/>
    </row>
    <row r="5" spans="1:13" s="50" customFormat="1" ht="38.25" customHeight="1">
      <c r="A5" s="125" t="s">
        <v>137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</row>
    <row r="6" spans="2:14" s="50" customFormat="1" ht="16.5" thickBot="1">
      <c r="B6" s="51"/>
      <c r="F6" s="109">
        <f>1404+70.2-54-172.4-401</f>
        <v>846.8</v>
      </c>
      <c r="G6" s="109">
        <v>2926.5</v>
      </c>
      <c r="H6" s="109">
        <v>4352.2</v>
      </c>
      <c r="I6" s="109">
        <v>2549.4</v>
      </c>
      <c r="N6" s="50" t="s">
        <v>96</v>
      </c>
    </row>
    <row r="7" spans="2:13" s="50" customFormat="1" ht="17.25" hidden="1" thickBot="1">
      <c r="B7" s="51"/>
      <c r="D7" s="34"/>
      <c r="E7" s="34"/>
      <c r="F7" s="34">
        <v>1316</v>
      </c>
      <c r="G7" s="34">
        <v>2115</v>
      </c>
      <c r="H7" s="34">
        <v>1550</v>
      </c>
      <c r="I7" s="34"/>
      <c r="J7" s="34"/>
      <c r="K7" s="34"/>
      <c r="L7" s="34"/>
      <c r="M7" s="34"/>
    </row>
    <row r="8" spans="1:4" ht="15" customHeight="1" hidden="1" thickBot="1">
      <c r="A8" s="128"/>
      <c r="B8" s="128"/>
      <c r="C8" s="128"/>
      <c r="D8" s="128"/>
    </row>
    <row r="9" spans="1:14" ht="70.5" customHeight="1" thickBot="1">
      <c r="A9" s="129" t="s">
        <v>58</v>
      </c>
      <c r="B9" s="130"/>
      <c r="C9" s="130"/>
      <c r="D9" s="77" t="s">
        <v>142</v>
      </c>
      <c r="E9" s="78" t="s">
        <v>135</v>
      </c>
      <c r="F9" s="76" t="s">
        <v>95</v>
      </c>
      <c r="G9" s="72" t="s">
        <v>149</v>
      </c>
      <c r="H9" s="72" t="s">
        <v>147</v>
      </c>
      <c r="I9" s="72" t="s">
        <v>148</v>
      </c>
      <c r="J9" s="72"/>
      <c r="K9" s="72" t="s">
        <v>140</v>
      </c>
      <c r="L9" s="72" t="s">
        <v>139</v>
      </c>
      <c r="M9" s="72" t="s">
        <v>118</v>
      </c>
      <c r="N9" s="92" t="s">
        <v>138</v>
      </c>
    </row>
    <row r="10" spans="1:14" s="3" customFormat="1" ht="20.25" customHeight="1">
      <c r="A10" s="73" t="s">
        <v>20</v>
      </c>
      <c r="B10" s="74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</row>
    <row r="11" spans="1:14" s="3" customFormat="1" ht="34.5" customHeight="1" hidden="1">
      <c r="A11" s="16" t="s">
        <v>0</v>
      </c>
      <c r="B11" s="1">
        <v>210</v>
      </c>
      <c r="C11" s="30" t="s">
        <v>29</v>
      </c>
      <c r="D11" s="39">
        <f aca="true" t="shared" si="0" ref="D11:M11">SUM(D12:D14)</f>
        <v>0</v>
      </c>
      <c r="E11" s="42">
        <f>F11+G11+H11+I11+J11+K11+L11+M11+N11</f>
        <v>0</v>
      </c>
      <c r="F11" s="39">
        <f t="shared" si="0"/>
        <v>0</v>
      </c>
      <c r="G11" s="39">
        <f t="shared" si="0"/>
        <v>0</v>
      </c>
      <c r="H11" s="39">
        <f t="shared" si="0"/>
        <v>0</v>
      </c>
      <c r="I11" s="39">
        <f t="shared" si="0"/>
        <v>0</v>
      </c>
      <c r="J11" s="39">
        <f>SUM(J12:J14)</f>
        <v>0</v>
      </c>
      <c r="K11" s="39">
        <f>SUM(K12:K14)</f>
        <v>0</v>
      </c>
      <c r="L11" s="39">
        <f>SUM(L12:L14)</f>
        <v>0</v>
      </c>
      <c r="M11" s="39">
        <f t="shared" si="0"/>
        <v>0</v>
      </c>
      <c r="N11" s="39">
        <f>SUM(N12:N14)</f>
        <v>0</v>
      </c>
    </row>
    <row r="12" spans="1:14" ht="15.75" hidden="1">
      <c r="A12" s="17" t="s">
        <v>0</v>
      </c>
      <c r="B12" s="4">
        <v>211</v>
      </c>
      <c r="C12" s="29" t="s">
        <v>1</v>
      </c>
      <c r="D12" s="40"/>
      <c r="E12" s="42">
        <f aca="true" t="shared" si="1" ref="E12:E77">F12+G12+H12+I12+J12+K12+L12+M12+N12</f>
        <v>0</v>
      </c>
      <c r="F12" s="40"/>
      <c r="G12" s="40"/>
      <c r="H12" s="40"/>
      <c r="I12" s="40"/>
      <c r="J12" s="40"/>
      <c r="K12" s="40"/>
      <c r="L12" s="40"/>
      <c r="M12" s="40">
        <f>SUM(M30,M35,M56,M76)</f>
        <v>0</v>
      </c>
      <c r="N12" s="40">
        <f>SUM(N30,N35,N56,N76)</f>
        <v>0</v>
      </c>
    </row>
    <row r="13" spans="1:14" ht="15.75" hidden="1">
      <c r="A13" s="17" t="s">
        <v>0</v>
      </c>
      <c r="B13" s="4">
        <v>212</v>
      </c>
      <c r="C13" s="29" t="s">
        <v>2</v>
      </c>
      <c r="D13" s="40"/>
      <c r="E13" s="42">
        <f t="shared" si="1"/>
        <v>0</v>
      </c>
      <c r="F13" s="40"/>
      <c r="G13" s="40"/>
      <c r="H13" s="40"/>
      <c r="I13" s="40"/>
      <c r="J13" s="40"/>
      <c r="K13" s="40"/>
      <c r="L13" s="40"/>
      <c r="M13" s="40">
        <f>SUM(M58,M36,M77,M37,M31)</f>
        <v>0</v>
      </c>
      <c r="N13" s="40">
        <f>SUM(N58,N36,N77,N37,N31)</f>
        <v>0</v>
      </c>
    </row>
    <row r="14" spans="1:14" ht="15.75" hidden="1">
      <c r="A14" s="17" t="s">
        <v>0</v>
      </c>
      <c r="B14" s="4">
        <v>213</v>
      </c>
      <c r="C14" s="29" t="s">
        <v>3</v>
      </c>
      <c r="D14" s="40"/>
      <c r="E14" s="42">
        <f t="shared" si="1"/>
        <v>0</v>
      </c>
      <c r="F14" s="40"/>
      <c r="G14" s="40"/>
      <c r="H14" s="40"/>
      <c r="I14" s="40"/>
      <c r="J14" s="40"/>
      <c r="K14" s="40"/>
      <c r="L14" s="40"/>
      <c r="M14" s="40">
        <f>SUM(M32,M38,M59,M78)</f>
        <v>0</v>
      </c>
      <c r="N14" s="40">
        <f>SUM(N32,N38,N59,N78)</f>
        <v>0</v>
      </c>
    </row>
    <row r="15" spans="1:14" s="3" customFormat="1" ht="15.75" hidden="1">
      <c r="A15" s="16" t="s">
        <v>0</v>
      </c>
      <c r="B15" s="1">
        <v>220</v>
      </c>
      <c r="C15" s="30" t="s">
        <v>4</v>
      </c>
      <c r="D15" s="39">
        <f aca="true" t="shared" si="2" ref="D15:M15">SUM(D16:D21)</f>
        <v>0</v>
      </c>
      <c r="E15" s="42">
        <f t="shared" si="1"/>
        <v>0</v>
      </c>
      <c r="F15" s="39">
        <f t="shared" si="2"/>
        <v>0</v>
      </c>
      <c r="G15" s="39">
        <f t="shared" si="2"/>
        <v>0</v>
      </c>
      <c r="H15" s="39">
        <f t="shared" si="2"/>
        <v>0</v>
      </c>
      <c r="I15" s="39">
        <f t="shared" si="2"/>
        <v>0</v>
      </c>
      <c r="J15" s="39">
        <f t="shared" si="2"/>
        <v>0</v>
      </c>
      <c r="K15" s="39">
        <f t="shared" si="2"/>
        <v>0</v>
      </c>
      <c r="L15" s="39">
        <f t="shared" si="2"/>
        <v>0</v>
      </c>
      <c r="M15" s="39">
        <f t="shared" si="2"/>
        <v>0</v>
      </c>
      <c r="N15" s="39">
        <f>SUM(N16:N21)</f>
        <v>0</v>
      </c>
    </row>
    <row r="16" spans="1:14" ht="15.75" hidden="1">
      <c r="A16" s="17" t="s">
        <v>0</v>
      </c>
      <c r="B16" s="4">
        <v>221</v>
      </c>
      <c r="C16" s="29" t="s">
        <v>5</v>
      </c>
      <c r="D16" s="40"/>
      <c r="E16" s="42">
        <f t="shared" si="1"/>
        <v>0</v>
      </c>
      <c r="F16" s="40"/>
      <c r="G16" s="40"/>
      <c r="H16" s="40"/>
      <c r="I16" s="40"/>
      <c r="J16" s="40"/>
      <c r="K16" s="40"/>
      <c r="L16" s="40"/>
      <c r="M16" s="40">
        <f aca="true" t="shared" si="3" ref="M16:N20">SUM(M62,M40,M80)</f>
        <v>0</v>
      </c>
      <c r="N16" s="40">
        <f t="shared" si="3"/>
        <v>0</v>
      </c>
    </row>
    <row r="17" spans="1:14" ht="15.75" hidden="1">
      <c r="A17" s="17" t="s">
        <v>0</v>
      </c>
      <c r="B17" s="4">
        <v>222</v>
      </c>
      <c r="C17" s="29" t="s">
        <v>6</v>
      </c>
      <c r="D17" s="40"/>
      <c r="E17" s="42">
        <f t="shared" si="1"/>
        <v>0</v>
      </c>
      <c r="F17" s="40"/>
      <c r="G17" s="40"/>
      <c r="H17" s="40"/>
      <c r="I17" s="40"/>
      <c r="J17" s="40"/>
      <c r="K17" s="40"/>
      <c r="L17" s="40"/>
      <c r="M17" s="40">
        <f t="shared" si="3"/>
        <v>0</v>
      </c>
      <c r="N17" s="40">
        <f t="shared" si="3"/>
        <v>0</v>
      </c>
    </row>
    <row r="18" spans="1:14" ht="15.75" hidden="1">
      <c r="A18" s="17" t="s">
        <v>0</v>
      </c>
      <c r="B18" s="4">
        <v>223</v>
      </c>
      <c r="C18" s="29" t="s">
        <v>7</v>
      </c>
      <c r="D18" s="40"/>
      <c r="E18" s="42">
        <f t="shared" si="1"/>
        <v>0</v>
      </c>
      <c r="F18" s="40"/>
      <c r="G18" s="40"/>
      <c r="H18" s="40"/>
      <c r="I18" s="40"/>
      <c r="J18" s="40"/>
      <c r="K18" s="40"/>
      <c r="L18" s="40"/>
      <c r="M18" s="40">
        <f t="shared" si="3"/>
        <v>0</v>
      </c>
      <c r="N18" s="40">
        <f t="shared" si="3"/>
        <v>0</v>
      </c>
    </row>
    <row r="19" spans="1:14" ht="15.75" hidden="1">
      <c r="A19" s="17" t="s">
        <v>0</v>
      </c>
      <c r="B19" s="4">
        <v>224</v>
      </c>
      <c r="C19" s="29" t="s">
        <v>8</v>
      </c>
      <c r="D19" s="40"/>
      <c r="E19" s="42">
        <f t="shared" si="1"/>
        <v>0</v>
      </c>
      <c r="F19" s="40"/>
      <c r="G19" s="40"/>
      <c r="H19" s="40"/>
      <c r="I19" s="40"/>
      <c r="J19" s="40"/>
      <c r="K19" s="40"/>
      <c r="L19" s="40"/>
      <c r="M19" s="40">
        <f t="shared" si="3"/>
        <v>0</v>
      </c>
      <c r="N19" s="40">
        <f t="shared" si="3"/>
        <v>0</v>
      </c>
    </row>
    <row r="20" spans="1:14" ht="15.75" hidden="1">
      <c r="A20" s="17" t="s">
        <v>0</v>
      </c>
      <c r="B20" s="4">
        <v>225</v>
      </c>
      <c r="C20" s="29" t="s">
        <v>9</v>
      </c>
      <c r="D20" s="40"/>
      <c r="E20" s="42">
        <f t="shared" si="1"/>
        <v>0</v>
      </c>
      <c r="F20" s="40"/>
      <c r="G20" s="40"/>
      <c r="H20" s="40"/>
      <c r="I20" s="40"/>
      <c r="J20" s="40"/>
      <c r="K20" s="40"/>
      <c r="L20" s="40"/>
      <c r="M20" s="40">
        <f t="shared" si="3"/>
        <v>0</v>
      </c>
      <c r="N20" s="40">
        <f t="shared" si="3"/>
        <v>0</v>
      </c>
    </row>
    <row r="21" spans="1:14" ht="15.75" hidden="1">
      <c r="A21" s="17" t="s">
        <v>0</v>
      </c>
      <c r="B21" s="4">
        <v>226</v>
      </c>
      <c r="C21" s="29" t="s">
        <v>10</v>
      </c>
      <c r="D21" s="40"/>
      <c r="E21" s="42">
        <f t="shared" si="1"/>
        <v>0</v>
      </c>
      <c r="F21" s="40"/>
      <c r="G21" s="40"/>
      <c r="H21" s="40"/>
      <c r="I21" s="40"/>
      <c r="J21" s="40"/>
      <c r="K21" s="40"/>
      <c r="L21" s="40"/>
      <c r="M21" s="40">
        <f>SUM(M67,M45,M85,M96)</f>
        <v>0</v>
      </c>
      <c r="N21" s="40">
        <f>SUM(N67,N45,N85,N96)</f>
        <v>0</v>
      </c>
    </row>
    <row r="22" spans="1:14" s="3" customFormat="1" ht="15.75" hidden="1">
      <c r="A22" s="16" t="s">
        <v>0</v>
      </c>
      <c r="B22" s="1">
        <v>231</v>
      </c>
      <c r="C22" s="30" t="s">
        <v>11</v>
      </c>
      <c r="D22" s="39">
        <f aca="true" t="shared" si="4" ref="D22:I22">SUM(D94)</f>
        <v>0</v>
      </c>
      <c r="E22" s="42">
        <f t="shared" si="1"/>
        <v>0</v>
      </c>
      <c r="F22" s="39">
        <f t="shared" si="4"/>
        <v>0</v>
      </c>
      <c r="G22" s="39">
        <f t="shared" si="4"/>
        <v>0</v>
      </c>
      <c r="H22" s="39">
        <f t="shared" si="4"/>
        <v>0</v>
      </c>
      <c r="I22" s="39">
        <f t="shared" si="4"/>
        <v>0</v>
      </c>
      <c r="J22" s="39"/>
      <c r="K22" s="39"/>
      <c r="L22" s="39"/>
      <c r="M22" s="39">
        <f>SUM(M94)</f>
        <v>0</v>
      </c>
      <c r="N22" s="39">
        <f>SUM(N94)</f>
        <v>0</v>
      </c>
    </row>
    <row r="23" spans="1:14" s="3" customFormat="1" ht="31.5" hidden="1">
      <c r="A23" s="16" t="s">
        <v>0</v>
      </c>
      <c r="B23" s="1">
        <v>251</v>
      </c>
      <c r="C23" s="30" t="s">
        <v>110</v>
      </c>
      <c r="D23" s="39">
        <v>0</v>
      </c>
      <c r="E23" s="42">
        <f t="shared" si="1"/>
        <v>736</v>
      </c>
      <c r="F23" s="39">
        <f aca="true" t="shared" si="5" ref="F23:M23">SUM(F68,F46,F86)</f>
        <v>0</v>
      </c>
      <c r="G23" s="39">
        <f t="shared" si="5"/>
        <v>0</v>
      </c>
      <c r="H23" s="39">
        <f t="shared" si="5"/>
        <v>0</v>
      </c>
      <c r="I23" s="39">
        <f t="shared" si="5"/>
        <v>736</v>
      </c>
      <c r="J23" s="39">
        <f t="shared" si="5"/>
        <v>0</v>
      </c>
      <c r="K23" s="39">
        <f t="shared" si="5"/>
        <v>0</v>
      </c>
      <c r="L23" s="39">
        <f t="shared" si="5"/>
        <v>0</v>
      </c>
      <c r="M23" s="39">
        <f t="shared" si="5"/>
        <v>0</v>
      </c>
      <c r="N23" s="39">
        <f>SUM(N68,N46,N86)</f>
        <v>0</v>
      </c>
    </row>
    <row r="24" spans="1:14" s="3" customFormat="1" ht="31.5" hidden="1">
      <c r="A24" s="16" t="s">
        <v>0</v>
      </c>
      <c r="B24" s="1">
        <v>263</v>
      </c>
      <c r="C24" s="30" t="s">
        <v>42</v>
      </c>
      <c r="D24" s="39"/>
      <c r="E24" s="42">
        <f t="shared" si="1"/>
        <v>0</v>
      </c>
      <c r="F24" s="39">
        <f>SUM(F69,F47,F87)</f>
        <v>0</v>
      </c>
      <c r="G24" s="39">
        <f>SUM(G69,G47,G87)</f>
        <v>0</v>
      </c>
      <c r="H24" s="39">
        <f>SUM(H69,H47,H87)</f>
        <v>0</v>
      </c>
      <c r="I24" s="39">
        <f>SUM(I69,I47,I87)</f>
        <v>0</v>
      </c>
      <c r="J24" s="39"/>
      <c r="K24" s="39"/>
      <c r="L24" s="39"/>
      <c r="M24" s="39">
        <f>SUM(M69,M47,M87)</f>
        <v>0</v>
      </c>
      <c r="N24" s="39">
        <f>SUM(N69,N47,N87)</f>
        <v>0</v>
      </c>
    </row>
    <row r="25" spans="1:14" s="3" customFormat="1" ht="15.75" hidden="1">
      <c r="A25" s="16" t="s">
        <v>0</v>
      </c>
      <c r="B25" s="1">
        <v>290</v>
      </c>
      <c r="C25" s="30" t="s">
        <v>12</v>
      </c>
      <c r="D25" s="39">
        <v>0</v>
      </c>
      <c r="E25" s="42">
        <f t="shared" si="1"/>
        <v>0</v>
      </c>
      <c r="F25" s="39">
        <v>0</v>
      </c>
      <c r="G25" s="39">
        <v>0</v>
      </c>
      <c r="H25" s="39">
        <f aca="true" t="shared" si="6" ref="H25:N25">SUM(H70,H95,H97,H48,H88,H93)</f>
        <v>0</v>
      </c>
      <c r="I25" s="39">
        <f t="shared" si="6"/>
        <v>0</v>
      </c>
      <c r="J25" s="39">
        <f t="shared" si="6"/>
        <v>0</v>
      </c>
      <c r="K25" s="39">
        <f t="shared" si="6"/>
        <v>0</v>
      </c>
      <c r="L25" s="39">
        <f t="shared" si="6"/>
        <v>0</v>
      </c>
      <c r="M25" s="39">
        <f t="shared" si="6"/>
        <v>0</v>
      </c>
      <c r="N25" s="39">
        <f t="shared" si="6"/>
        <v>0</v>
      </c>
    </row>
    <row r="26" spans="1:14" s="3" customFormat="1" ht="15.75" hidden="1">
      <c r="A26" s="16" t="s">
        <v>0</v>
      </c>
      <c r="B26" s="1">
        <v>300</v>
      </c>
      <c r="C26" s="30" t="s">
        <v>13</v>
      </c>
      <c r="D26" s="39">
        <f aca="true" t="shared" si="7" ref="D26:M26">D52+D71</f>
        <v>832</v>
      </c>
      <c r="E26" s="42">
        <f t="shared" si="1"/>
        <v>141</v>
      </c>
      <c r="F26" s="39">
        <f>F52+F71</f>
        <v>21</v>
      </c>
      <c r="G26" s="39">
        <f t="shared" si="7"/>
        <v>120</v>
      </c>
      <c r="H26" s="39">
        <f t="shared" si="7"/>
        <v>0</v>
      </c>
      <c r="I26" s="39"/>
      <c r="J26" s="39">
        <f t="shared" si="7"/>
        <v>0</v>
      </c>
      <c r="K26" s="39">
        <f t="shared" si="7"/>
        <v>0</v>
      </c>
      <c r="L26" s="39">
        <f t="shared" si="7"/>
        <v>0</v>
      </c>
      <c r="M26" s="39">
        <f t="shared" si="7"/>
        <v>0</v>
      </c>
      <c r="N26" s="39">
        <f>N52+N71</f>
        <v>0</v>
      </c>
    </row>
    <row r="27" spans="1:14" ht="15.75" hidden="1">
      <c r="A27" s="17" t="s">
        <v>0</v>
      </c>
      <c r="B27" s="4">
        <v>310</v>
      </c>
      <c r="C27" s="29" t="s">
        <v>14</v>
      </c>
      <c r="D27" s="40"/>
      <c r="E27" s="42">
        <f t="shared" si="1"/>
        <v>0</v>
      </c>
      <c r="F27" s="40"/>
      <c r="G27" s="40"/>
      <c r="H27" s="40">
        <f>SUM(H72,H50,H90)</f>
        <v>0</v>
      </c>
      <c r="I27" s="40"/>
      <c r="J27" s="40">
        <f>SUM(J72,J50,J90)</f>
        <v>0</v>
      </c>
      <c r="K27" s="40"/>
      <c r="L27" s="40"/>
      <c r="M27" s="40">
        <f>SUM(M72,M50,M90)</f>
        <v>0</v>
      </c>
      <c r="N27" s="40">
        <f>SUM(N72,N50,N90)</f>
        <v>0</v>
      </c>
    </row>
    <row r="28" spans="1:14" ht="15.75" hidden="1">
      <c r="A28" s="17" t="s">
        <v>0</v>
      </c>
      <c r="B28" s="4">
        <v>340</v>
      </c>
      <c r="C28" s="29" t="s">
        <v>15</v>
      </c>
      <c r="D28" s="40"/>
      <c r="E28" s="42">
        <f t="shared" si="1"/>
        <v>0</v>
      </c>
      <c r="F28" s="40"/>
      <c r="G28" s="40"/>
      <c r="H28" s="40">
        <f>SUM(H73,H51,H91,H53)</f>
        <v>0</v>
      </c>
      <c r="I28" s="40"/>
      <c r="J28" s="40">
        <f>SUM(J73,J51,J91,J53)</f>
        <v>0</v>
      </c>
      <c r="K28" s="40"/>
      <c r="L28" s="40"/>
      <c r="M28" s="40">
        <f>SUM(M73,M51,M91,M53)</f>
        <v>0</v>
      </c>
      <c r="N28" s="40">
        <f>SUM(N73,N51,N91,N53)</f>
        <v>0</v>
      </c>
    </row>
    <row r="29" spans="1:14" ht="16.5" customHeight="1">
      <c r="A29" s="18"/>
      <c r="B29" s="8"/>
      <c r="C29" s="3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14.25" customHeight="1">
      <c r="A30" s="19" t="s">
        <v>16</v>
      </c>
      <c r="B30" s="4">
        <v>211</v>
      </c>
      <c r="C30" s="29" t="s">
        <v>1</v>
      </c>
      <c r="D30" s="40">
        <v>907</v>
      </c>
      <c r="E30" s="42">
        <f t="shared" si="1"/>
        <v>907</v>
      </c>
      <c r="F30" s="40">
        <v>25</v>
      </c>
      <c r="G30" s="40">
        <v>40</v>
      </c>
      <c r="H30" s="40">
        <v>800</v>
      </c>
      <c r="I30" s="40">
        <v>42</v>
      </c>
      <c r="J30" s="40"/>
      <c r="K30" s="40"/>
      <c r="L30" s="40"/>
      <c r="M30" s="40"/>
      <c r="N30" s="40"/>
    </row>
    <row r="31" spans="1:14" ht="15.75">
      <c r="A31" s="19" t="s">
        <v>16</v>
      </c>
      <c r="B31" s="4">
        <v>212</v>
      </c>
      <c r="C31" s="29" t="s">
        <v>2</v>
      </c>
      <c r="D31" s="40">
        <v>0</v>
      </c>
      <c r="E31" s="42">
        <f t="shared" si="1"/>
        <v>2</v>
      </c>
      <c r="F31" s="40"/>
      <c r="G31" s="40">
        <v>2</v>
      </c>
      <c r="H31" s="40"/>
      <c r="I31" s="40"/>
      <c r="J31" s="40"/>
      <c r="K31" s="40"/>
      <c r="L31" s="40"/>
      <c r="M31" s="40"/>
      <c r="N31" s="40"/>
    </row>
    <row r="32" spans="1:14" ht="15.75">
      <c r="A32" s="19" t="s">
        <v>16</v>
      </c>
      <c r="B32" s="4">
        <v>213</v>
      </c>
      <c r="C32" s="29" t="s">
        <v>3</v>
      </c>
      <c r="D32" s="40">
        <v>274</v>
      </c>
      <c r="E32" s="42">
        <f t="shared" si="1"/>
        <v>274</v>
      </c>
      <c r="F32" s="40">
        <v>8</v>
      </c>
      <c r="G32" s="40">
        <v>12</v>
      </c>
      <c r="H32" s="40">
        <v>242</v>
      </c>
      <c r="I32" s="40">
        <v>12</v>
      </c>
      <c r="J32" s="40"/>
      <c r="K32" s="40"/>
      <c r="L32" s="40"/>
      <c r="M32" s="40"/>
      <c r="N32" s="40"/>
    </row>
    <row r="33" spans="1:14" ht="15.75">
      <c r="A33" s="20"/>
      <c r="B33" s="8"/>
      <c r="C33" s="32" t="s">
        <v>17</v>
      </c>
      <c r="D33" s="42">
        <f aca="true" t="shared" si="8" ref="D33:N33">SUM(D30:D32)</f>
        <v>1181</v>
      </c>
      <c r="E33" s="42">
        <f t="shared" si="1"/>
        <v>1183</v>
      </c>
      <c r="F33" s="42">
        <f t="shared" si="8"/>
        <v>33</v>
      </c>
      <c r="G33" s="42">
        <f t="shared" si="8"/>
        <v>54</v>
      </c>
      <c r="H33" s="42">
        <f t="shared" si="8"/>
        <v>1042</v>
      </c>
      <c r="I33" s="42">
        <f>SUM(I30:I32)</f>
        <v>54</v>
      </c>
      <c r="J33" s="42">
        <f t="shared" si="8"/>
        <v>0</v>
      </c>
      <c r="K33" s="42">
        <f>SUM(K30:K32)</f>
        <v>0</v>
      </c>
      <c r="L33" s="42">
        <f>SUM(L30:L32)</f>
        <v>0</v>
      </c>
      <c r="M33" s="42">
        <f t="shared" si="8"/>
        <v>0</v>
      </c>
      <c r="N33" s="42">
        <f t="shared" si="8"/>
        <v>0</v>
      </c>
    </row>
    <row r="34" spans="1:14" s="3" customFormat="1" ht="21" customHeight="1" hidden="1">
      <c r="A34" s="21" t="s">
        <v>18</v>
      </c>
      <c r="B34" s="1">
        <v>210</v>
      </c>
      <c r="C34" s="30" t="s">
        <v>29</v>
      </c>
      <c r="D34" s="39">
        <f aca="true" t="shared" si="9" ref="D34:I34">SUM(D35:D38)</f>
        <v>607</v>
      </c>
      <c r="E34" s="42">
        <f t="shared" si="1"/>
        <v>607</v>
      </c>
      <c r="F34" s="39">
        <f t="shared" si="9"/>
        <v>26</v>
      </c>
      <c r="G34" s="39">
        <f t="shared" si="9"/>
        <v>320</v>
      </c>
      <c r="H34" s="39">
        <f t="shared" si="9"/>
        <v>0</v>
      </c>
      <c r="I34" s="39">
        <f t="shared" si="9"/>
        <v>261</v>
      </c>
      <c r="J34" s="39"/>
      <c r="K34" s="39"/>
      <c r="L34" s="39"/>
      <c r="M34" s="39">
        <f>SUM(M35:M38)</f>
        <v>0</v>
      </c>
      <c r="N34" s="39">
        <f>SUM(N35:N38)</f>
        <v>0</v>
      </c>
    </row>
    <row r="35" spans="1:14" ht="15.75">
      <c r="A35" s="19" t="s">
        <v>18</v>
      </c>
      <c r="B35" s="4">
        <v>211</v>
      </c>
      <c r="C35" s="29" t="s">
        <v>1</v>
      </c>
      <c r="D35" s="40">
        <v>466</v>
      </c>
      <c r="E35" s="42">
        <f t="shared" si="1"/>
        <v>466</v>
      </c>
      <c r="F35" s="40">
        <v>20</v>
      </c>
      <c r="G35" s="40">
        <v>246</v>
      </c>
      <c r="H35" s="40"/>
      <c r="I35" s="40">
        <v>200</v>
      </c>
      <c r="J35" s="40"/>
      <c r="K35" s="40"/>
      <c r="L35" s="40"/>
      <c r="M35" s="40"/>
      <c r="N35" s="40"/>
    </row>
    <row r="36" spans="1:14" ht="15.75" hidden="1">
      <c r="A36" s="19" t="s">
        <v>18</v>
      </c>
      <c r="B36" s="4">
        <v>212</v>
      </c>
      <c r="C36" s="29" t="s">
        <v>2</v>
      </c>
      <c r="D36" s="40"/>
      <c r="E36" s="42">
        <f t="shared" si="1"/>
        <v>0</v>
      </c>
      <c r="F36" s="40"/>
      <c r="G36" s="40"/>
      <c r="H36" s="40"/>
      <c r="I36" s="40"/>
      <c r="J36" s="40"/>
      <c r="K36" s="40"/>
      <c r="L36" s="40"/>
      <c r="M36" s="40"/>
      <c r="N36" s="40"/>
    </row>
    <row r="37" spans="1:14" ht="15.75">
      <c r="A37" s="19" t="s">
        <v>18</v>
      </c>
      <c r="B37" s="4">
        <v>212</v>
      </c>
      <c r="C37" s="29" t="s">
        <v>2</v>
      </c>
      <c r="D37" s="40">
        <v>0</v>
      </c>
      <c r="E37" s="42">
        <f t="shared" si="1"/>
        <v>0</v>
      </c>
      <c r="F37" s="40"/>
      <c r="G37" s="40"/>
      <c r="H37" s="40"/>
      <c r="I37" s="40"/>
      <c r="J37" s="40"/>
      <c r="K37" s="40"/>
      <c r="L37" s="40"/>
      <c r="M37" s="40"/>
      <c r="N37" s="40"/>
    </row>
    <row r="38" spans="1:19" ht="15.75">
      <c r="A38" s="19" t="s">
        <v>18</v>
      </c>
      <c r="B38" s="4">
        <v>213</v>
      </c>
      <c r="C38" s="29" t="s">
        <v>3</v>
      </c>
      <c r="D38" s="40">
        <v>141</v>
      </c>
      <c r="E38" s="42">
        <f t="shared" si="1"/>
        <v>141</v>
      </c>
      <c r="F38" s="40">
        <v>6</v>
      </c>
      <c r="G38" s="40">
        <v>74</v>
      </c>
      <c r="H38" s="40"/>
      <c r="I38" s="40">
        <v>61</v>
      </c>
      <c r="J38" s="40"/>
      <c r="K38" s="40"/>
      <c r="L38" s="40"/>
      <c r="M38" s="40"/>
      <c r="N38" s="40"/>
      <c r="S38" s="6">
        <f>216-150</f>
        <v>66</v>
      </c>
    </row>
    <row r="39" spans="1:14" s="3" customFormat="1" ht="15.75" hidden="1">
      <c r="A39" s="21" t="s">
        <v>18</v>
      </c>
      <c r="B39" s="1">
        <v>220</v>
      </c>
      <c r="C39" s="30" t="s">
        <v>4</v>
      </c>
      <c r="D39" s="39"/>
      <c r="E39" s="42">
        <f t="shared" si="1"/>
        <v>0</v>
      </c>
      <c r="F39" s="39"/>
      <c r="G39" s="39"/>
      <c r="H39" s="39"/>
      <c r="I39" s="39"/>
      <c r="J39" s="39"/>
      <c r="K39" s="39"/>
      <c r="L39" s="39"/>
      <c r="M39" s="39"/>
      <c r="N39" s="39"/>
    </row>
    <row r="40" spans="1:14" ht="15.75" hidden="1">
      <c r="A40" s="19" t="s">
        <v>18</v>
      </c>
      <c r="B40" s="4">
        <v>221</v>
      </c>
      <c r="C40" s="29" t="s">
        <v>5</v>
      </c>
      <c r="D40" s="40"/>
      <c r="E40" s="42">
        <f t="shared" si="1"/>
        <v>0</v>
      </c>
      <c r="F40" s="40"/>
      <c r="G40" s="40"/>
      <c r="H40" s="40"/>
      <c r="I40" s="40"/>
      <c r="J40" s="40"/>
      <c r="K40" s="40"/>
      <c r="L40" s="40"/>
      <c r="M40" s="40"/>
      <c r="N40" s="40"/>
    </row>
    <row r="41" spans="1:14" ht="15.75" hidden="1">
      <c r="A41" s="19" t="s">
        <v>18</v>
      </c>
      <c r="B41" s="4">
        <v>222</v>
      </c>
      <c r="C41" s="29" t="s">
        <v>6</v>
      </c>
      <c r="D41" s="40"/>
      <c r="E41" s="42">
        <f t="shared" si="1"/>
        <v>0</v>
      </c>
      <c r="F41" s="40"/>
      <c r="G41" s="40"/>
      <c r="H41" s="40"/>
      <c r="I41" s="40"/>
      <c r="J41" s="40"/>
      <c r="K41" s="40"/>
      <c r="L41" s="40"/>
      <c r="M41" s="40"/>
      <c r="N41" s="40"/>
    </row>
    <row r="42" spans="1:14" ht="15.75" hidden="1">
      <c r="A42" s="19" t="s">
        <v>18</v>
      </c>
      <c r="B42" s="4">
        <v>223</v>
      </c>
      <c r="C42" s="29" t="s">
        <v>7</v>
      </c>
      <c r="D42" s="40"/>
      <c r="E42" s="42">
        <f t="shared" si="1"/>
        <v>0</v>
      </c>
      <c r="F42" s="40"/>
      <c r="G42" s="40"/>
      <c r="H42" s="40"/>
      <c r="I42" s="40"/>
      <c r="J42" s="40"/>
      <c r="K42" s="40"/>
      <c r="L42" s="40"/>
      <c r="M42" s="40"/>
      <c r="N42" s="40"/>
    </row>
    <row r="43" spans="1:14" ht="15.75" hidden="1">
      <c r="A43" s="19" t="s">
        <v>18</v>
      </c>
      <c r="B43" s="4">
        <v>224</v>
      </c>
      <c r="C43" s="29" t="s">
        <v>8</v>
      </c>
      <c r="D43" s="40"/>
      <c r="E43" s="42">
        <f t="shared" si="1"/>
        <v>0</v>
      </c>
      <c r="F43" s="40"/>
      <c r="G43" s="40"/>
      <c r="H43" s="40"/>
      <c r="I43" s="40"/>
      <c r="J43" s="40"/>
      <c r="K43" s="40"/>
      <c r="L43" s="40"/>
      <c r="M43" s="40"/>
      <c r="N43" s="40"/>
    </row>
    <row r="44" spans="1:14" ht="15.75" hidden="1">
      <c r="A44" s="19" t="s">
        <v>18</v>
      </c>
      <c r="B44" s="4">
        <v>225</v>
      </c>
      <c r="C44" s="29" t="s">
        <v>9</v>
      </c>
      <c r="D44" s="40"/>
      <c r="E44" s="42">
        <f t="shared" si="1"/>
        <v>0</v>
      </c>
      <c r="F44" s="40"/>
      <c r="G44" s="40"/>
      <c r="H44" s="40"/>
      <c r="I44" s="40"/>
      <c r="J44" s="40"/>
      <c r="K44" s="40"/>
      <c r="L44" s="40"/>
      <c r="M44" s="40"/>
      <c r="N44" s="40"/>
    </row>
    <row r="45" spans="1:14" ht="15.75" hidden="1">
      <c r="A45" s="19" t="s">
        <v>18</v>
      </c>
      <c r="B45" s="4">
        <v>226</v>
      </c>
      <c r="C45" s="29" t="s">
        <v>10</v>
      </c>
      <c r="D45" s="40"/>
      <c r="E45" s="42">
        <f t="shared" si="1"/>
        <v>0</v>
      </c>
      <c r="F45" s="40"/>
      <c r="G45" s="40"/>
      <c r="H45" s="40"/>
      <c r="I45" s="40"/>
      <c r="J45" s="40"/>
      <c r="K45" s="40"/>
      <c r="L45" s="40"/>
      <c r="M45" s="40"/>
      <c r="N45" s="40"/>
    </row>
    <row r="46" spans="1:14" s="3" customFormat="1" ht="15.75" hidden="1">
      <c r="A46" s="21" t="s">
        <v>18</v>
      </c>
      <c r="B46" s="1">
        <v>262</v>
      </c>
      <c r="C46" s="30" t="s">
        <v>34</v>
      </c>
      <c r="D46" s="39"/>
      <c r="E46" s="42">
        <f t="shared" si="1"/>
        <v>0</v>
      </c>
      <c r="F46" s="39"/>
      <c r="G46" s="39"/>
      <c r="H46" s="39"/>
      <c r="I46" s="39"/>
      <c r="J46" s="39"/>
      <c r="K46" s="39"/>
      <c r="L46" s="39"/>
      <c r="M46" s="39"/>
      <c r="N46" s="39"/>
    </row>
    <row r="47" spans="1:14" s="3" customFormat="1" ht="31.5" hidden="1">
      <c r="A47" s="21" t="s">
        <v>18</v>
      </c>
      <c r="B47" s="1">
        <v>263</v>
      </c>
      <c r="C47" s="30" t="s">
        <v>42</v>
      </c>
      <c r="D47" s="39"/>
      <c r="E47" s="42">
        <f t="shared" si="1"/>
        <v>0</v>
      </c>
      <c r="F47" s="39"/>
      <c r="G47" s="39"/>
      <c r="H47" s="39"/>
      <c r="I47" s="39"/>
      <c r="J47" s="39"/>
      <c r="K47" s="39"/>
      <c r="L47" s="39"/>
      <c r="M47" s="39"/>
      <c r="N47" s="39"/>
    </row>
    <row r="48" spans="1:14" ht="15.75">
      <c r="A48" s="19" t="s">
        <v>18</v>
      </c>
      <c r="B48" s="4">
        <v>290</v>
      </c>
      <c r="C48" s="29" t="s">
        <v>12</v>
      </c>
      <c r="D48" s="40">
        <v>5</v>
      </c>
      <c r="E48" s="42">
        <f t="shared" si="1"/>
        <v>1</v>
      </c>
      <c r="F48" s="40">
        <v>1</v>
      </c>
      <c r="G48" s="40"/>
      <c r="H48" s="40"/>
      <c r="I48" s="40"/>
      <c r="J48" s="40"/>
      <c r="K48" s="40"/>
      <c r="L48" s="40"/>
      <c r="M48" s="40"/>
      <c r="N48" s="40"/>
    </row>
    <row r="49" spans="1:14" s="3" customFormat="1" ht="15.75" hidden="1">
      <c r="A49" s="21" t="s">
        <v>18</v>
      </c>
      <c r="B49" s="1">
        <v>300</v>
      </c>
      <c r="C49" s="30" t="s">
        <v>13</v>
      </c>
      <c r="D49" s="39">
        <f aca="true" t="shared" si="10" ref="D49:I49">SUM(D50:D51)</f>
        <v>0</v>
      </c>
      <c r="E49" s="42">
        <f t="shared" si="1"/>
        <v>0</v>
      </c>
      <c r="F49" s="39">
        <f t="shared" si="10"/>
        <v>0</v>
      </c>
      <c r="G49" s="39">
        <f t="shared" si="10"/>
        <v>0</v>
      </c>
      <c r="H49" s="39">
        <f t="shared" si="10"/>
        <v>0</v>
      </c>
      <c r="I49" s="39">
        <f t="shared" si="10"/>
        <v>0</v>
      </c>
      <c r="J49" s="39"/>
      <c r="K49" s="39"/>
      <c r="L49" s="39"/>
      <c r="M49" s="39">
        <f>SUM(M50:M51)</f>
        <v>0</v>
      </c>
      <c r="N49" s="39">
        <f>SUM(N50:N51)</f>
        <v>0</v>
      </c>
    </row>
    <row r="50" spans="1:14" ht="15.75" hidden="1">
      <c r="A50" s="19" t="s">
        <v>18</v>
      </c>
      <c r="B50" s="4">
        <v>310</v>
      </c>
      <c r="C50" s="29" t="s">
        <v>14</v>
      </c>
      <c r="D50" s="40"/>
      <c r="E50" s="42">
        <f t="shared" si="1"/>
        <v>0</v>
      </c>
      <c r="F50" s="40"/>
      <c r="G50" s="40"/>
      <c r="H50" s="40"/>
      <c r="I50" s="40"/>
      <c r="J50" s="40"/>
      <c r="K50" s="40"/>
      <c r="L50" s="40"/>
      <c r="M50" s="40"/>
      <c r="N50" s="40"/>
    </row>
    <row r="51" spans="1:14" ht="15.75" hidden="1">
      <c r="A51" s="19" t="s">
        <v>18</v>
      </c>
      <c r="B51" s="4">
        <v>340</v>
      </c>
      <c r="C51" s="29" t="s">
        <v>15</v>
      </c>
      <c r="D51" s="40"/>
      <c r="E51" s="42">
        <f t="shared" si="1"/>
        <v>0</v>
      </c>
      <c r="F51" s="40"/>
      <c r="G51" s="40"/>
      <c r="H51" s="40"/>
      <c r="I51" s="40"/>
      <c r="J51" s="40"/>
      <c r="K51" s="40"/>
      <c r="L51" s="40"/>
      <c r="M51" s="40"/>
      <c r="N51" s="40"/>
    </row>
    <row r="52" spans="1:14" ht="15.75">
      <c r="A52" s="21" t="s">
        <v>18</v>
      </c>
      <c r="B52" s="1">
        <v>300</v>
      </c>
      <c r="C52" s="30" t="s">
        <v>13</v>
      </c>
      <c r="D52" s="39">
        <f>D53</f>
        <v>10</v>
      </c>
      <c r="E52" s="42">
        <f t="shared" si="1"/>
        <v>1</v>
      </c>
      <c r="F52" s="39">
        <f aca="true" t="shared" si="11" ref="F52:N52">F53</f>
        <v>1</v>
      </c>
      <c r="G52" s="39">
        <f t="shared" si="11"/>
        <v>0</v>
      </c>
      <c r="H52" s="39">
        <f t="shared" si="11"/>
        <v>0</v>
      </c>
      <c r="I52" s="39">
        <f t="shared" si="11"/>
        <v>0</v>
      </c>
      <c r="J52" s="39">
        <f t="shared" si="11"/>
        <v>0</v>
      </c>
      <c r="K52" s="39"/>
      <c r="L52" s="39"/>
      <c r="M52" s="39">
        <f t="shared" si="11"/>
        <v>0</v>
      </c>
      <c r="N52" s="39">
        <f t="shared" si="11"/>
        <v>0</v>
      </c>
    </row>
    <row r="53" spans="1:18" ht="15.75">
      <c r="A53" s="19" t="s">
        <v>18</v>
      </c>
      <c r="B53" s="4">
        <v>340</v>
      </c>
      <c r="C53" s="29" t="s">
        <v>15</v>
      </c>
      <c r="D53" s="40">
        <v>10</v>
      </c>
      <c r="E53" s="42">
        <f t="shared" si="1"/>
        <v>1</v>
      </c>
      <c r="F53" s="40">
        <v>1</v>
      </c>
      <c r="G53" s="40"/>
      <c r="H53" s="40"/>
      <c r="I53" s="40"/>
      <c r="J53" s="40"/>
      <c r="K53" s="40"/>
      <c r="L53" s="40"/>
      <c r="M53" s="40"/>
      <c r="N53" s="40"/>
      <c r="R53" s="6">
        <f>16+353</f>
        <v>369</v>
      </c>
    </row>
    <row r="54" spans="1:14" ht="15.75">
      <c r="A54" s="20"/>
      <c r="B54" s="8"/>
      <c r="C54" s="32" t="s">
        <v>17</v>
      </c>
      <c r="D54" s="42">
        <f aca="true" t="shared" si="12" ref="D54:M54">D35+D37+D38+D48+D52</f>
        <v>622</v>
      </c>
      <c r="E54" s="42">
        <f t="shared" si="1"/>
        <v>609</v>
      </c>
      <c r="F54" s="42">
        <f t="shared" si="12"/>
        <v>28</v>
      </c>
      <c r="G54" s="42">
        <f t="shared" si="12"/>
        <v>320</v>
      </c>
      <c r="H54" s="42">
        <f t="shared" si="12"/>
        <v>0</v>
      </c>
      <c r="I54" s="42">
        <f t="shared" si="12"/>
        <v>261</v>
      </c>
      <c r="J54" s="42">
        <f t="shared" si="12"/>
        <v>0</v>
      </c>
      <c r="K54" s="42">
        <f t="shared" si="12"/>
        <v>0</v>
      </c>
      <c r="L54" s="42">
        <f t="shared" si="12"/>
        <v>0</v>
      </c>
      <c r="M54" s="42">
        <f t="shared" si="12"/>
        <v>0</v>
      </c>
      <c r="N54" s="42">
        <f>N35+N37+N38+N48+N52</f>
        <v>0</v>
      </c>
    </row>
    <row r="55" spans="1:18" s="3" customFormat="1" ht="40.5" customHeight="1">
      <c r="A55" s="21" t="s">
        <v>19</v>
      </c>
      <c r="B55" s="1">
        <v>210</v>
      </c>
      <c r="C55" s="30" t="s">
        <v>29</v>
      </c>
      <c r="D55" s="39">
        <f>SUM(D56:D60)</f>
        <v>9177.400000000001</v>
      </c>
      <c r="E55" s="42">
        <f t="shared" si="1"/>
        <v>4292.5</v>
      </c>
      <c r="F55" s="39">
        <f>F56+F57+F58+F59+F60</f>
        <v>94</v>
      </c>
      <c r="G55" s="39">
        <f>G56+G57+G58+G59+G60</f>
        <v>1011</v>
      </c>
      <c r="H55" s="39">
        <f aca="true" t="shared" si="13" ref="H55:M55">SUM(H56:H59)</f>
        <v>2326.5</v>
      </c>
      <c r="I55" s="39">
        <f>SUM(I56:J60)</f>
        <v>861</v>
      </c>
      <c r="J55" s="39">
        <f t="shared" si="13"/>
        <v>0</v>
      </c>
      <c r="K55" s="39">
        <f t="shared" si="13"/>
        <v>0</v>
      </c>
      <c r="L55" s="39">
        <f t="shared" si="13"/>
        <v>0</v>
      </c>
      <c r="M55" s="39">
        <f t="shared" si="13"/>
        <v>0</v>
      </c>
      <c r="N55" s="39">
        <f>SUM(N56:N59)</f>
        <v>0</v>
      </c>
      <c r="R55" s="3">
        <f>461-108</f>
        <v>353</v>
      </c>
    </row>
    <row r="56" spans="1:14" ht="15.75">
      <c r="A56" s="19" t="s">
        <v>19</v>
      </c>
      <c r="B56" s="4">
        <v>211</v>
      </c>
      <c r="C56" s="29" t="s">
        <v>154</v>
      </c>
      <c r="D56" s="40">
        <v>4705.8</v>
      </c>
      <c r="E56" s="42">
        <f t="shared" si="1"/>
        <v>2370</v>
      </c>
      <c r="F56" s="40">
        <v>40</v>
      </c>
      <c r="G56" s="40">
        <v>500</v>
      </c>
      <c r="H56" s="40">
        <v>1800</v>
      </c>
      <c r="I56" s="40">
        <v>30</v>
      </c>
      <c r="J56" s="40"/>
      <c r="K56" s="40"/>
      <c r="L56" s="40"/>
      <c r="M56" s="40"/>
      <c r="N56" s="40"/>
    </row>
    <row r="57" spans="1:17" ht="15.75">
      <c r="A57" s="19" t="s">
        <v>19</v>
      </c>
      <c r="B57" s="4">
        <v>211</v>
      </c>
      <c r="C57" s="29" t="s">
        <v>155</v>
      </c>
      <c r="D57" s="40">
        <v>2320.4</v>
      </c>
      <c r="E57" s="42">
        <f t="shared" si="1"/>
        <v>815</v>
      </c>
      <c r="F57" s="40">
        <v>23</v>
      </c>
      <c r="G57" s="40">
        <v>169</v>
      </c>
      <c r="H57" s="40"/>
      <c r="I57" s="40">
        <v>623</v>
      </c>
      <c r="J57" s="40"/>
      <c r="K57" s="40"/>
      <c r="L57" s="40"/>
      <c r="M57" s="40"/>
      <c r="N57" s="40"/>
      <c r="Q57" s="6">
        <f>515-54</f>
        <v>461</v>
      </c>
    </row>
    <row r="58" spans="1:14" ht="15.75">
      <c r="A58" s="19" t="s">
        <v>19</v>
      </c>
      <c r="B58" s="4">
        <v>212</v>
      </c>
      <c r="C58" s="29" t="s">
        <v>2</v>
      </c>
      <c r="D58" s="40">
        <v>30</v>
      </c>
      <c r="E58" s="42">
        <f t="shared" si="1"/>
        <v>15</v>
      </c>
      <c r="F58" s="40">
        <v>10</v>
      </c>
      <c r="G58" s="40">
        <v>5</v>
      </c>
      <c r="H58" s="40"/>
      <c r="I58" s="40"/>
      <c r="J58" s="40"/>
      <c r="K58" s="40"/>
      <c r="L58" s="40"/>
      <c r="M58" s="40"/>
      <c r="N58" s="40"/>
    </row>
    <row r="59" spans="1:14" ht="31.5">
      <c r="A59" s="19" t="s">
        <v>19</v>
      </c>
      <c r="B59" s="4">
        <v>213</v>
      </c>
      <c r="C59" s="29" t="s">
        <v>158</v>
      </c>
      <c r="D59" s="40">
        <v>1421.2</v>
      </c>
      <c r="E59" s="42">
        <f t="shared" si="1"/>
        <v>639.5</v>
      </c>
      <c r="F59" s="40">
        <v>14</v>
      </c>
      <c r="G59" s="40">
        <v>91</v>
      </c>
      <c r="H59" s="40">
        <v>526.5</v>
      </c>
      <c r="I59" s="40">
        <v>8</v>
      </c>
      <c r="J59" s="40"/>
      <c r="K59" s="40"/>
      <c r="L59" s="40"/>
      <c r="M59" s="40"/>
      <c r="N59" s="40"/>
    </row>
    <row r="60" spans="1:14" ht="15.75">
      <c r="A60" s="19" t="s">
        <v>19</v>
      </c>
      <c r="B60" s="4">
        <v>213</v>
      </c>
      <c r="C60" s="29" t="s">
        <v>156</v>
      </c>
      <c r="D60" s="40">
        <v>700</v>
      </c>
      <c r="E60" s="42">
        <f t="shared" si="1"/>
        <v>453</v>
      </c>
      <c r="F60" s="40">
        <v>7</v>
      </c>
      <c r="G60" s="40">
        <v>246</v>
      </c>
      <c r="H60" s="40"/>
      <c r="I60" s="40">
        <v>200</v>
      </c>
      <c r="J60" s="40"/>
      <c r="K60" s="40"/>
      <c r="L60" s="40"/>
      <c r="M60" s="40"/>
      <c r="N60" s="40"/>
    </row>
    <row r="61" spans="1:14" s="3" customFormat="1" ht="15.75">
      <c r="A61" s="21" t="s">
        <v>19</v>
      </c>
      <c r="B61" s="1">
        <v>220</v>
      </c>
      <c r="C61" s="30" t="s">
        <v>4</v>
      </c>
      <c r="D61" s="39">
        <f aca="true" t="shared" si="14" ref="D61:M61">D62+D63+D64+D66+D67</f>
        <v>1373</v>
      </c>
      <c r="E61" s="42">
        <f t="shared" si="1"/>
        <v>767</v>
      </c>
      <c r="F61" s="39">
        <f t="shared" si="14"/>
        <v>171</v>
      </c>
      <c r="G61" s="39">
        <f t="shared" si="14"/>
        <v>371</v>
      </c>
      <c r="H61" s="39">
        <f t="shared" si="14"/>
        <v>0</v>
      </c>
      <c r="I61" s="39">
        <f t="shared" si="14"/>
        <v>225</v>
      </c>
      <c r="J61" s="39">
        <f t="shared" si="14"/>
        <v>0</v>
      </c>
      <c r="K61" s="39">
        <f t="shared" si="14"/>
        <v>0</v>
      </c>
      <c r="L61" s="39">
        <f t="shared" si="14"/>
        <v>0</v>
      </c>
      <c r="M61" s="39">
        <f t="shared" si="14"/>
        <v>0</v>
      </c>
      <c r="N61" s="39">
        <f>N62+N63+N64+N66+N67</f>
        <v>0</v>
      </c>
    </row>
    <row r="62" spans="1:14" ht="15.75">
      <c r="A62" s="19" t="s">
        <v>19</v>
      </c>
      <c r="B62" s="4">
        <v>221</v>
      </c>
      <c r="C62" s="29" t="s">
        <v>5</v>
      </c>
      <c r="D62" s="40">
        <v>50</v>
      </c>
      <c r="E62" s="48">
        <f t="shared" si="1"/>
        <v>50</v>
      </c>
      <c r="F62" s="40">
        <v>20</v>
      </c>
      <c r="G62" s="40">
        <v>20</v>
      </c>
      <c r="H62" s="40"/>
      <c r="I62" s="40">
        <v>10</v>
      </c>
      <c r="J62" s="40"/>
      <c r="K62" s="40"/>
      <c r="L62" s="40"/>
      <c r="M62" s="40"/>
      <c r="N62" s="40"/>
    </row>
    <row r="63" spans="1:14" ht="15.75">
      <c r="A63" s="19" t="s">
        <v>19</v>
      </c>
      <c r="B63" s="4">
        <v>222</v>
      </c>
      <c r="C63" s="29" t="s">
        <v>6</v>
      </c>
      <c r="D63" s="40">
        <v>45</v>
      </c>
      <c r="E63" s="48">
        <f t="shared" si="1"/>
        <v>15</v>
      </c>
      <c r="F63" s="40">
        <v>10</v>
      </c>
      <c r="G63" s="40"/>
      <c r="H63" s="40"/>
      <c r="I63" s="40">
        <v>5</v>
      </c>
      <c r="J63" s="40"/>
      <c r="K63" s="40"/>
      <c r="L63" s="40"/>
      <c r="M63" s="40"/>
      <c r="N63" s="40"/>
    </row>
    <row r="64" spans="1:14" ht="15.75">
      <c r="A64" s="19" t="s">
        <v>19</v>
      </c>
      <c r="B64" s="4">
        <v>223</v>
      </c>
      <c r="C64" s="29" t="s">
        <v>7</v>
      </c>
      <c r="D64" s="40">
        <v>874</v>
      </c>
      <c r="E64" s="48">
        <f t="shared" si="1"/>
        <v>587</v>
      </c>
      <c r="F64" s="40">
        <v>76</v>
      </c>
      <c r="G64" s="40">
        <v>311</v>
      </c>
      <c r="H64" s="40"/>
      <c r="I64" s="40">
        <v>200</v>
      </c>
      <c r="J64" s="40"/>
      <c r="K64" s="40"/>
      <c r="L64" s="40"/>
      <c r="M64" s="40"/>
      <c r="N64" s="40"/>
    </row>
    <row r="65" spans="1:14" ht="15.75" hidden="1">
      <c r="A65" s="19" t="s">
        <v>19</v>
      </c>
      <c r="B65" s="4">
        <v>224</v>
      </c>
      <c r="C65" s="29" t="s">
        <v>8</v>
      </c>
      <c r="D65" s="40"/>
      <c r="E65" s="48">
        <f t="shared" si="1"/>
        <v>0</v>
      </c>
      <c r="F65" s="40"/>
      <c r="G65" s="40"/>
      <c r="H65" s="40"/>
      <c r="I65" s="40"/>
      <c r="J65" s="40"/>
      <c r="K65" s="40"/>
      <c r="L65" s="40"/>
      <c r="M65" s="40"/>
      <c r="N65" s="40"/>
    </row>
    <row r="66" spans="1:14" ht="15.75">
      <c r="A66" s="19" t="s">
        <v>19</v>
      </c>
      <c r="B66" s="4">
        <v>225</v>
      </c>
      <c r="C66" s="29" t="s">
        <v>9</v>
      </c>
      <c r="D66" s="40">
        <v>155</v>
      </c>
      <c r="E66" s="48">
        <f t="shared" si="1"/>
        <v>45</v>
      </c>
      <c r="F66" s="40">
        <v>25</v>
      </c>
      <c r="G66" s="40">
        <v>10</v>
      </c>
      <c r="H66" s="40"/>
      <c r="I66" s="40">
        <v>10</v>
      </c>
      <c r="J66" s="40"/>
      <c r="K66" s="40"/>
      <c r="L66" s="40"/>
      <c r="M66" s="40"/>
      <c r="N66" s="40"/>
    </row>
    <row r="67" spans="1:14" ht="15.75">
      <c r="A67" s="19" t="s">
        <v>19</v>
      </c>
      <c r="B67" s="4">
        <v>226</v>
      </c>
      <c r="C67" s="29" t="s">
        <v>10</v>
      </c>
      <c r="D67" s="40">
        <v>249</v>
      </c>
      <c r="E67" s="48">
        <f t="shared" si="1"/>
        <v>70</v>
      </c>
      <c r="F67" s="40">
        <v>40</v>
      </c>
      <c r="G67" s="40">
        <v>30</v>
      </c>
      <c r="H67" s="40"/>
      <c r="I67" s="40"/>
      <c r="J67" s="40"/>
      <c r="K67" s="40"/>
      <c r="L67" s="40"/>
      <c r="M67" s="40"/>
      <c r="N67" s="40"/>
    </row>
    <row r="68" spans="1:14" s="3" customFormat="1" ht="28.5" customHeight="1">
      <c r="A68" s="21" t="s">
        <v>19</v>
      </c>
      <c r="B68" s="1">
        <v>251</v>
      </c>
      <c r="C68" s="29" t="s">
        <v>110</v>
      </c>
      <c r="D68" s="39">
        <v>108</v>
      </c>
      <c r="E68" s="42">
        <f t="shared" si="1"/>
        <v>108</v>
      </c>
      <c r="F68" s="39"/>
      <c r="G68" s="39"/>
      <c r="H68" s="39"/>
      <c r="I68" s="39">
        <v>108</v>
      </c>
      <c r="J68" s="39"/>
      <c r="K68" s="39"/>
      <c r="L68" s="39"/>
      <c r="M68" s="39"/>
      <c r="N68" s="39"/>
    </row>
    <row r="69" spans="1:14" s="3" customFormat="1" ht="42" customHeight="1" hidden="1">
      <c r="A69" s="21" t="s">
        <v>19</v>
      </c>
      <c r="B69" s="1">
        <v>263</v>
      </c>
      <c r="C69" s="30" t="s">
        <v>42</v>
      </c>
      <c r="D69" s="39">
        <v>0</v>
      </c>
      <c r="E69" s="42">
        <f t="shared" si="1"/>
        <v>0</v>
      </c>
      <c r="F69" s="39">
        <v>0</v>
      </c>
      <c r="G69" s="39">
        <v>0</v>
      </c>
      <c r="H69" s="39">
        <v>0</v>
      </c>
      <c r="I69" s="39">
        <v>0</v>
      </c>
      <c r="J69" s="39"/>
      <c r="K69" s="39"/>
      <c r="L69" s="39"/>
      <c r="M69" s="39">
        <v>0</v>
      </c>
      <c r="N69" s="39">
        <v>0</v>
      </c>
    </row>
    <row r="70" spans="1:14" s="3" customFormat="1" ht="15.75">
      <c r="A70" s="21" t="s">
        <v>19</v>
      </c>
      <c r="B70" s="1">
        <v>290</v>
      </c>
      <c r="C70" s="30" t="s">
        <v>12</v>
      </c>
      <c r="D70" s="39">
        <v>30</v>
      </c>
      <c r="E70" s="48">
        <f t="shared" si="1"/>
        <v>15</v>
      </c>
      <c r="F70" s="39">
        <v>10</v>
      </c>
      <c r="G70" s="39">
        <v>5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</row>
    <row r="71" spans="1:14" s="3" customFormat="1" ht="15.75">
      <c r="A71" s="21" t="s">
        <v>19</v>
      </c>
      <c r="B71" s="1">
        <v>300</v>
      </c>
      <c r="C71" s="30" t="s">
        <v>13</v>
      </c>
      <c r="D71" s="39">
        <f aca="true" t="shared" si="15" ref="D71:L71">SUM(D72:D73)</f>
        <v>822</v>
      </c>
      <c r="E71" s="48">
        <f t="shared" si="1"/>
        <v>160</v>
      </c>
      <c r="F71" s="39">
        <f t="shared" si="15"/>
        <v>20</v>
      </c>
      <c r="G71" s="39">
        <f t="shared" si="15"/>
        <v>120</v>
      </c>
      <c r="H71" s="39">
        <f t="shared" si="15"/>
        <v>0</v>
      </c>
      <c r="I71" s="39">
        <f t="shared" si="15"/>
        <v>20</v>
      </c>
      <c r="J71" s="39">
        <f t="shared" si="15"/>
        <v>0</v>
      </c>
      <c r="K71" s="39">
        <f t="shared" si="15"/>
        <v>0</v>
      </c>
      <c r="L71" s="39">
        <f t="shared" si="15"/>
        <v>0</v>
      </c>
      <c r="M71" s="39">
        <f>SUM(M72:M73)</f>
        <v>0</v>
      </c>
      <c r="N71" s="39">
        <f>SUM(N72:N73)</f>
        <v>0</v>
      </c>
    </row>
    <row r="72" spans="1:14" ht="15.75">
      <c r="A72" s="19" t="s">
        <v>19</v>
      </c>
      <c r="B72" s="4">
        <v>310</v>
      </c>
      <c r="C72" s="29" t="s">
        <v>14</v>
      </c>
      <c r="D72" s="40">
        <v>412</v>
      </c>
      <c r="E72" s="48">
        <f t="shared" si="1"/>
        <v>30</v>
      </c>
      <c r="F72" s="40">
        <v>10</v>
      </c>
      <c r="G72" s="40">
        <v>20</v>
      </c>
      <c r="H72" s="40"/>
      <c r="I72" s="40"/>
      <c r="J72" s="40"/>
      <c r="K72" s="40"/>
      <c r="L72" s="40"/>
      <c r="M72" s="40"/>
      <c r="N72" s="40"/>
    </row>
    <row r="73" spans="1:14" ht="15.75">
      <c r="A73" s="19" t="s">
        <v>19</v>
      </c>
      <c r="B73" s="4">
        <v>340</v>
      </c>
      <c r="C73" s="29" t="s">
        <v>15</v>
      </c>
      <c r="D73" s="40">
        <v>410</v>
      </c>
      <c r="E73" s="48">
        <f t="shared" si="1"/>
        <v>130</v>
      </c>
      <c r="F73" s="40">
        <v>10</v>
      </c>
      <c r="G73" s="40">
        <v>100</v>
      </c>
      <c r="H73" s="40"/>
      <c r="I73" s="40">
        <v>20</v>
      </c>
      <c r="J73" s="40"/>
      <c r="K73" s="40"/>
      <c r="L73" s="40"/>
      <c r="M73" s="40"/>
      <c r="N73" s="40"/>
    </row>
    <row r="74" spans="1:14" ht="15.75">
      <c r="A74" s="20"/>
      <c r="B74" s="8"/>
      <c r="C74" s="7" t="s">
        <v>17</v>
      </c>
      <c r="D74" s="42">
        <f>SUM(D55,D61,D69,D70,D71,D68)</f>
        <v>11510.400000000001</v>
      </c>
      <c r="E74" s="42">
        <f t="shared" si="1"/>
        <v>5342.5</v>
      </c>
      <c r="F74" s="42">
        <f aca="true" t="shared" si="16" ref="F74:M74">SUM(F55,F61,F69,F70,F71,F68)</f>
        <v>295</v>
      </c>
      <c r="G74" s="42">
        <f>G71+G70+G61+G55</f>
        <v>1507</v>
      </c>
      <c r="H74" s="42">
        <f t="shared" si="16"/>
        <v>2326.5</v>
      </c>
      <c r="I74" s="42">
        <f t="shared" si="16"/>
        <v>1214</v>
      </c>
      <c r="J74" s="42">
        <f t="shared" si="16"/>
        <v>0</v>
      </c>
      <c r="K74" s="42">
        <f t="shared" si="16"/>
        <v>0</v>
      </c>
      <c r="L74" s="42">
        <f t="shared" si="16"/>
        <v>0</v>
      </c>
      <c r="M74" s="42">
        <f t="shared" si="16"/>
        <v>0</v>
      </c>
      <c r="N74" s="42">
        <f>SUM(N55,N61,N69,N70,N71,N68)</f>
        <v>0</v>
      </c>
    </row>
    <row r="75" spans="1:14" s="3" customFormat="1" ht="22.5" customHeight="1" hidden="1">
      <c r="A75" s="21" t="s">
        <v>65</v>
      </c>
      <c r="B75" s="1"/>
      <c r="C75" s="30"/>
      <c r="D75" s="39">
        <f aca="true" t="shared" si="17" ref="D75:I75">SUM(D76:D78)</f>
        <v>0</v>
      </c>
      <c r="E75" s="42">
        <f t="shared" si="1"/>
        <v>0</v>
      </c>
      <c r="F75" s="39">
        <f t="shared" si="17"/>
        <v>0</v>
      </c>
      <c r="G75" s="39">
        <f t="shared" si="17"/>
        <v>0</v>
      </c>
      <c r="H75" s="39">
        <f t="shared" si="17"/>
        <v>0</v>
      </c>
      <c r="I75" s="39">
        <f t="shared" si="17"/>
        <v>0</v>
      </c>
      <c r="J75" s="39"/>
      <c r="K75" s="39"/>
      <c r="L75" s="39"/>
      <c r="M75" s="39">
        <f>SUM(M76:M78)</f>
        <v>0</v>
      </c>
      <c r="N75" s="39">
        <f>SUM(N76:N78)</f>
        <v>0</v>
      </c>
    </row>
    <row r="76" spans="1:14" ht="15.75" hidden="1">
      <c r="A76" s="19" t="s">
        <v>65</v>
      </c>
      <c r="B76" s="4">
        <v>211</v>
      </c>
      <c r="C76" s="29" t="s">
        <v>1</v>
      </c>
      <c r="D76" s="40"/>
      <c r="E76" s="42">
        <f t="shared" si="1"/>
        <v>0</v>
      </c>
      <c r="F76" s="40"/>
      <c r="G76" s="40"/>
      <c r="H76" s="40"/>
      <c r="I76" s="40"/>
      <c r="J76" s="40"/>
      <c r="K76" s="40"/>
      <c r="L76" s="40"/>
      <c r="M76" s="40"/>
      <c r="N76" s="40"/>
    </row>
    <row r="77" spans="1:14" ht="15.75" hidden="1">
      <c r="A77" s="19" t="s">
        <v>65</v>
      </c>
      <c r="B77" s="4">
        <v>212</v>
      </c>
      <c r="C77" s="29" t="s">
        <v>2</v>
      </c>
      <c r="D77" s="40"/>
      <c r="E77" s="42">
        <f t="shared" si="1"/>
        <v>0</v>
      </c>
      <c r="F77" s="40"/>
      <c r="G77" s="40"/>
      <c r="H77" s="40"/>
      <c r="I77" s="40"/>
      <c r="J77" s="40"/>
      <c r="K77" s="40"/>
      <c r="L77" s="40"/>
      <c r="M77" s="40"/>
      <c r="N77" s="40"/>
    </row>
    <row r="78" spans="1:14" ht="15.75" hidden="1">
      <c r="A78" s="19" t="s">
        <v>65</v>
      </c>
      <c r="B78" s="4">
        <v>213</v>
      </c>
      <c r="C78" s="29" t="s">
        <v>3</v>
      </c>
      <c r="D78" s="40"/>
      <c r="E78" s="42">
        <f aca="true" t="shared" si="18" ref="E78:E142">F78+G78+H78+I78+J78+K78+L78+M78+N78</f>
        <v>0</v>
      </c>
      <c r="F78" s="40"/>
      <c r="G78" s="40"/>
      <c r="H78" s="40"/>
      <c r="I78" s="40"/>
      <c r="J78" s="40"/>
      <c r="K78" s="40"/>
      <c r="L78" s="40"/>
      <c r="M78" s="40"/>
      <c r="N78" s="40"/>
    </row>
    <row r="79" spans="1:14" s="3" customFormat="1" ht="15.75" hidden="1">
      <c r="A79" s="21" t="s">
        <v>65</v>
      </c>
      <c r="B79" s="1">
        <v>220</v>
      </c>
      <c r="C79" s="30" t="s">
        <v>4</v>
      </c>
      <c r="D79" s="39">
        <f aca="true" t="shared" si="19" ref="D79:I79">SUM(D80:D86)</f>
        <v>628</v>
      </c>
      <c r="E79" s="42">
        <f t="shared" si="18"/>
        <v>628</v>
      </c>
      <c r="F79" s="39">
        <f t="shared" si="19"/>
        <v>0</v>
      </c>
      <c r="G79" s="39">
        <f t="shared" si="19"/>
        <v>0</v>
      </c>
      <c r="H79" s="39">
        <f t="shared" si="19"/>
        <v>0</v>
      </c>
      <c r="I79" s="39">
        <f t="shared" si="19"/>
        <v>628</v>
      </c>
      <c r="J79" s="39"/>
      <c r="K79" s="39"/>
      <c r="L79" s="39"/>
      <c r="M79" s="39">
        <f>SUM(M80:M86)</f>
        <v>0</v>
      </c>
      <c r="N79" s="39">
        <f>SUM(N80:N86)</f>
        <v>0</v>
      </c>
    </row>
    <row r="80" spans="1:14" ht="15.75" hidden="1">
      <c r="A80" s="19" t="s">
        <v>65</v>
      </c>
      <c r="B80" s="4">
        <v>221</v>
      </c>
      <c r="C80" s="29" t="s">
        <v>5</v>
      </c>
      <c r="D80" s="40"/>
      <c r="E80" s="42">
        <f t="shared" si="18"/>
        <v>0</v>
      </c>
      <c r="F80" s="40"/>
      <c r="G80" s="40"/>
      <c r="H80" s="40"/>
      <c r="I80" s="40"/>
      <c r="J80" s="40"/>
      <c r="K80" s="40"/>
      <c r="L80" s="40"/>
      <c r="M80" s="40"/>
      <c r="N80" s="40"/>
    </row>
    <row r="81" spans="1:14" ht="15.75" hidden="1">
      <c r="A81" s="19" t="s">
        <v>65</v>
      </c>
      <c r="B81" s="4">
        <v>222</v>
      </c>
      <c r="C81" s="29" t="s">
        <v>6</v>
      </c>
      <c r="D81" s="40"/>
      <c r="E81" s="42">
        <f t="shared" si="18"/>
        <v>0</v>
      </c>
      <c r="F81" s="40"/>
      <c r="G81" s="40"/>
      <c r="H81" s="40"/>
      <c r="I81" s="40"/>
      <c r="J81" s="40"/>
      <c r="K81" s="40"/>
      <c r="L81" s="40"/>
      <c r="M81" s="40"/>
      <c r="N81" s="40"/>
    </row>
    <row r="82" spans="1:14" ht="15.75" hidden="1">
      <c r="A82" s="19" t="s">
        <v>65</v>
      </c>
      <c r="B82" s="4">
        <v>223</v>
      </c>
      <c r="C82" s="29" t="s">
        <v>7</v>
      </c>
      <c r="D82" s="40"/>
      <c r="E82" s="42">
        <f t="shared" si="18"/>
        <v>0</v>
      </c>
      <c r="F82" s="40"/>
      <c r="G82" s="40"/>
      <c r="H82" s="40"/>
      <c r="I82" s="40"/>
      <c r="J82" s="40"/>
      <c r="K82" s="40"/>
      <c r="L82" s="40"/>
      <c r="M82" s="40"/>
      <c r="N82" s="40"/>
    </row>
    <row r="83" spans="1:14" ht="15.75" hidden="1">
      <c r="A83" s="19" t="s">
        <v>65</v>
      </c>
      <c r="B83" s="4">
        <v>224</v>
      </c>
      <c r="C83" s="29" t="s">
        <v>8</v>
      </c>
      <c r="D83" s="40"/>
      <c r="E83" s="42">
        <f t="shared" si="18"/>
        <v>0</v>
      </c>
      <c r="F83" s="40"/>
      <c r="G83" s="40"/>
      <c r="H83" s="40"/>
      <c r="I83" s="40"/>
      <c r="J83" s="40"/>
      <c r="K83" s="40"/>
      <c r="L83" s="40"/>
      <c r="M83" s="40"/>
      <c r="N83" s="40"/>
    </row>
    <row r="84" spans="1:14" ht="15.75" hidden="1">
      <c r="A84" s="19" t="s">
        <v>65</v>
      </c>
      <c r="B84" s="4">
        <v>225</v>
      </c>
      <c r="C84" s="29" t="s">
        <v>9</v>
      </c>
      <c r="D84" s="40"/>
      <c r="E84" s="42">
        <f t="shared" si="18"/>
        <v>0</v>
      </c>
      <c r="F84" s="40"/>
      <c r="G84" s="40"/>
      <c r="H84" s="40"/>
      <c r="I84" s="40"/>
      <c r="J84" s="40"/>
      <c r="K84" s="40"/>
      <c r="L84" s="40"/>
      <c r="M84" s="40"/>
      <c r="N84" s="40"/>
    </row>
    <row r="85" spans="1:14" ht="15.75" hidden="1">
      <c r="A85" s="19" t="s">
        <v>65</v>
      </c>
      <c r="B85" s="4">
        <v>226</v>
      </c>
      <c r="C85" s="29" t="s">
        <v>10</v>
      </c>
      <c r="D85" s="40"/>
      <c r="E85" s="42">
        <f t="shared" si="18"/>
        <v>0</v>
      </c>
      <c r="F85" s="40"/>
      <c r="G85" s="40"/>
      <c r="H85" s="40"/>
      <c r="I85" s="40"/>
      <c r="J85" s="40"/>
      <c r="K85" s="40"/>
      <c r="L85" s="40"/>
      <c r="M85" s="40"/>
      <c r="N85" s="40"/>
    </row>
    <row r="86" spans="1:14" s="3" customFormat="1" ht="28.5" customHeight="1">
      <c r="A86" s="19" t="s">
        <v>65</v>
      </c>
      <c r="B86" s="4">
        <v>251</v>
      </c>
      <c r="C86" s="29" t="s">
        <v>110</v>
      </c>
      <c r="D86" s="39">
        <v>628</v>
      </c>
      <c r="E86" s="42">
        <f t="shared" si="18"/>
        <v>628</v>
      </c>
      <c r="F86" s="39"/>
      <c r="G86" s="39"/>
      <c r="H86" s="39"/>
      <c r="I86" s="39">
        <v>628</v>
      </c>
      <c r="J86" s="39"/>
      <c r="K86" s="39"/>
      <c r="L86" s="39"/>
      <c r="M86" s="39"/>
      <c r="N86" s="39"/>
    </row>
    <row r="87" spans="1:14" s="3" customFormat="1" ht="31.5" hidden="1">
      <c r="A87" s="21" t="s">
        <v>65</v>
      </c>
      <c r="B87" s="1">
        <v>263</v>
      </c>
      <c r="C87" s="30" t="s">
        <v>42</v>
      </c>
      <c r="D87" s="39">
        <v>0</v>
      </c>
      <c r="E87" s="42">
        <f t="shared" si="18"/>
        <v>0</v>
      </c>
      <c r="F87" s="39">
        <v>0</v>
      </c>
      <c r="G87" s="39">
        <v>0</v>
      </c>
      <c r="H87" s="39">
        <v>0</v>
      </c>
      <c r="I87" s="39">
        <v>0</v>
      </c>
      <c r="J87" s="39"/>
      <c r="K87" s="39"/>
      <c r="L87" s="39"/>
      <c r="M87" s="39">
        <v>0</v>
      </c>
      <c r="N87" s="39">
        <v>0</v>
      </c>
    </row>
    <row r="88" spans="1:14" s="3" customFormat="1" ht="15.75" hidden="1">
      <c r="A88" s="21" t="s">
        <v>65</v>
      </c>
      <c r="B88" s="1">
        <v>290</v>
      </c>
      <c r="C88" s="30" t="s">
        <v>12</v>
      </c>
      <c r="D88" s="39">
        <v>0</v>
      </c>
      <c r="E88" s="42">
        <f t="shared" si="18"/>
        <v>0</v>
      </c>
      <c r="F88" s="39">
        <v>0</v>
      </c>
      <c r="G88" s="39">
        <v>0</v>
      </c>
      <c r="H88" s="39">
        <v>0</v>
      </c>
      <c r="I88" s="39">
        <v>0</v>
      </c>
      <c r="J88" s="39"/>
      <c r="K88" s="39"/>
      <c r="L88" s="39"/>
      <c r="M88" s="39">
        <v>0</v>
      </c>
      <c r="N88" s="39">
        <v>0</v>
      </c>
    </row>
    <row r="89" spans="1:14" s="3" customFormat="1" ht="15.75" hidden="1">
      <c r="A89" s="21" t="s">
        <v>65</v>
      </c>
      <c r="B89" s="1">
        <v>300</v>
      </c>
      <c r="C89" s="30" t="s">
        <v>13</v>
      </c>
      <c r="D89" s="39">
        <f aca="true" t="shared" si="20" ref="D89:I89">SUM(D90:D91)</f>
        <v>0</v>
      </c>
      <c r="E89" s="42">
        <f t="shared" si="18"/>
        <v>0</v>
      </c>
      <c r="F89" s="39">
        <f t="shared" si="20"/>
        <v>0</v>
      </c>
      <c r="G89" s="39">
        <f t="shared" si="20"/>
        <v>0</v>
      </c>
      <c r="H89" s="39">
        <f t="shared" si="20"/>
        <v>0</v>
      </c>
      <c r="I89" s="39">
        <f t="shared" si="20"/>
        <v>0</v>
      </c>
      <c r="J89" s="39"/>
      <c r="K89" s="39"/>
      <c r="L89" s="39"/>
      <c r="M89" s="39">
        <f>SUM(M90:M91)</f>
        <v>0</v>
      </c>
      <c r="N89" s="39">
        <f>SUM(N90:N91)</f>
        <v>0</v>
      </c>
    </row>
    <row r="90" spans="1:14" ht="15.75" hidden="1">
      <c r="A90" s="19" t="s">
        <v>65</v>
      </c>
      <c r="B90" s="4">
        <v>310</v>
      </c>
      <c r="C90" s="29" t="s">
        <v>14</v>
      </c>
      <c r="D90" s="40"/>
      <c r="E90" s="42">
        <f t="shared" si="18"/>
        <v>0</v>
      </c>
      <c r="F90" s="40"/>
      <c r="G90" s="40"/>
      <c r="H90" s="40"/>
      <c r="I90" s="40"/>
      <c r="J90" s="40"/>
      <c r="K90" s="40"/>
      <c r="L90" s="40"/>
      <c r="M90" s="40"/>
      <c r="N90" s="40"/>
    </row>
    <row r="91" spans="1:14" ht="15.75" hidden="1">
      <c r="A91" s="19" t="s">
        <v>65</v>
      </c>
      <c r="B91" s="4">
        <v>340</v>
      </c>
      <c r="C91" s="29" t="s">
        <v>15</v>
      </c>
      <c r="D91" s="40"/>
      <c r="E91" s="42">
        <f t="shared" si="18"/>
        <v>0</v>
      </c>
      <c r="F91" s="40"/>
      <c r="G91" s="40"/>
      <c r="H91" s="40"/>
      <c r="I91" s="40"/>
      <c r="J91" s="40"/>
      <c r="K91" s="40"/>
      <c r="L91" s="40"/>
      <c r="M91" s="40"/>
      <c r="N91" s="40"/>
    </row>
    <row r="92" spans="1:14" ht="15.75">
      <c r="A92" s="20"/>
      <c r="B92" s="8"/>
      <c r="C92" s="7" t="s">
        <v>17</v>
      </c>
      <c r="D92" s="42">
        <f aca="true" t="shared" si="21" ref="D92:M92">D86</f>
        <v>628</v>
      </c>
      <c r="E92" s="42">
        <f t="shared" si="18"/>
        <v>628</v>
      </c>
      <c r="F92" s="42">
        <f t="shared" si="21"/>
        <v>0</v>
      </c>
      <c r="G92" s="42">
        <f t="shared" si="21"/>
        <v>0</v>
      </c>
      <c r="H92" s="42">
        <f t="shared" si="21"/>
        <v>0</v>
      </c>
      <c r="I92" s="42">
        <f t="shared" si="21"/>
        <v>628</v>
      </c>
      <c r="J92" s="42">
        <f t="shared" si="21"/>
        <v>0</v>
      </c>
      <c r="K92" s="42">
        <f t="shared" si="21"/>
        <v>0</v>
      </c>
      <c r="L92" s="42">
        <f t="shared" si="21"/>
        <v>0</v>
      </c>
      <c r="M92" s="42">
        <f t="shared" si="21"/>
        <v>0</v>
      </c>
      <c r="N92" s="42">
        <f>N86</f>
        <v>0</v>
      </c>
    </row>
    <row r="93" spans="1:14" ht="31.5">
      <c r="A93" s="52" t="s">
        <v>80</v>
      </c>
      <c r="B93" s="25">
        <v>290</v>
      </c>
      <c r="C93" s="103" t="s">
        <v>81</v>
      </c>
      <c r="D93" s="53"/>
      <c r="E93" s="43">
        <f t="shared" si="18"/>
        <v>0</v>
      </c>
      <c r="F93" s="53">
        <v>0</v>
      </c>
      <c r="G93" s="53"/>
      <c r="H93" s="53"/>
      <c r="I93" s="53">
        <v>0</v>
      </c>
      <c r="J93" s="53"/>
      <c r="K93" s="53"/>
      <c r="L93" s="53"/>
      <c r="M93" s="53">
        <v>0</v>
      </c>
      <c r="N93" s="53">
        <v>0</v>
      </c>
    </row>
    <row r="94" spans="1:14" ht="15.75" hidden="1">
      <c r="A94" s="52" t="s">
        <v>23</v>
      </c>
      <c r="B94" s="25">
        <v>231</v>
      </c>
      <c r="C94" s="24" t="s">
        <v>24</v>
      </c>
      <c r="D94" s="53">
        <v>0</v>
      </c>
      <c r="E94" s="43">
        <f t="shared" si="18"/>
        <v>0</v>
      </c>
      <c r="F94" s="53"/>
      <c r="G94" s="53"/>
      <c r="H94" s="53"/>
      <c r="I94" s="53"/>
      <c r="J94" s="53"/>
      <c r="K94" s="53"/>
      <c r="L94" s="53"/>
      <c r="M94" s="53">
        <v>0</v>
      </c>
      <c r="N94" s="53">
        <v>0</v>
      </c>
    </row>
    <row r="95" spans="1:14" ht="15.75">
      <c r="A95" s="52" t="s">
        <v>23</v>
      </c>
      <c r="B95" s="25">
        <v>290</v>
      </c>
      <c r="C95" s="24" t="s">
        <v>25</v>
      </c>
      <c r="D95" s="53">
        <v>135</v>
      </c>
      <c r="E95" s="43">
        <f t="shared" si="18"/>
        <v>10</v>
      </c>
      <c r="F95" s="53">
        <v>10</v>
      </c>
      <c r="G95" s="53"/>
      <c r="H95" s="53"/>
      <c r="I95" s="53"/>
      <c r="J95" s="53"/>
      <c r="K95" s="53"/>
      <c r="L95" s="53"/>
      <c r="M95" s="53">
        <v>0</v>
      </c>
      <c r="N95" s="53">
        <v>0</v>
      </c>
    </row>
    <row r="96" spans="1:14" ht="15.75" hidden="1">
      <c r="A96" s="52" t="s">
        <v>97</v>
      </c>
      <c r="B96" s="25">
        <v>226</v>
      </c>
      <c r="C96" s="24" t="s">
        <v>26</v>
      </c>
      <c r="D96" s="53">
        <v>0</v>
      </c>
      <c r="E96" s="43">
        <f t="shared" si="18"/>
        <v>0</v>
      </c>
      <c r="F96" s="53"/>
      <c r="G96" s="53"/>
      <c r="H96" s="53"/>
      <c r="I96" s="53"/>
      <c r="J96" s="53"/>
      <c r="K96" s="53"/>
      <c r="L96" s="53"/>
      <c r="M96" s="53">
        <v>0</v>
      </c>
      <c r="N96" s="53">
        <v>0</v>
      </c>
    </row>
    <row r="97" spans="1:14" ht="15.75">
      <c r="A97" s="52" t="s">
        <v>97</v>
      </c>
      <c r="B97" s="25">
        <v>290</v>
      </c>
      <c r="C97" s="24" t="s">
        <v>26</v>
      </c>
      <c r="D97" s="53">
        <v>35</v>
      </c>
      <c r="E97" s="43">
        <f t="shared" si="18"/>
        <v>17</v>
      </c>
      <c r="F97" s="53">
        <v>12</v>
      </c>
      <c r="G97" s="53">
        <v>5</v>
      </c>
      <c r="H97" s="53"/>
      <c r="I97" s="53"/>
      <c r="J97" s="53"/>
      <c r="K97" s="53"/>
      <c r="L97" s="53"/>
      <c r="M97" s="53">
        <v>0</v>
      </c>
      <c r="N97" s="53">
        <v>0</v>
      </c>
    </row>
    <row r="98" spans="1:14" ht="15.75">
      <c r="A98" s="52" t="s">
        <v>97</v>
      </c>
      <c r="B98" s="25">
        <v>340</v>
      </c>
      <c r="C98" s="24" t="s">
        <v>26</v>
      </c>
      <c r="D98" s="53"/>
      <c r="E98" s="43">
        <f t="shared" si="18"/>
        <v>0.7</v>
      </c>
      <c r="F98" s="53"/>
      <c r="G98" s="53"/>
      <c r="H98" s="53"/>
      <c r="I98" s="53"/>
      <c r="J98" s="53"/>
      <c r="K98" s="53">
        <v>0.7</v>
      </c>
      <c r="L98" s="53"/>
      <c r="M98" s="53"/>
      <c r="N98" s="53"/>
    </row>
    <row r="99" spans="1:14" s="3" customFormat="1" ht="15.75">
      <c r="A99" s="126" t="s">
        <v>27</v>
      </c>
      <c r="B99" s="127"/>
      <c r="C99" s="127"/>
      <c r="D99" s="42">
        <f>SUM(D33,D54,D74,D94,D95,D97,D96,D92,D93)</f>
        <v>14111.400000000001</v>
      </c>
      <c r="E99" s="42">
        <f t="shared" si="18"/>
        <v>7790.2</v>
      </c>
      <c r="F99" s="42">
        <f>F33+F54+F74+F92+F95+F97</f>
        <v>378</v>
      </c>
      <c r="G99" s="42">
        <f aca="true" t="shared" si="22" ref="G99:N99">SUM(G33,G54,G74,G94,G95,G97,G96,G92,G93)</f>
        <v>1886</v>
      </c>
      <c r="H99" s="42">
        <f t="shared" si="22"/>
        <v>3368.5</v>
      </c>
      <c r="I99" s="42">
        <f t="shared" si="22"/>
        <v>2157</v>
      </c>
      <c r="J99" s="42">
        <f t="shared" si="22"/>
        <v>0</v>
      </c>
      <c r="K99" s="42">
        <f>SUM(K33,K54,K74,K94,K95,K97:K98,K96,K92,K93)</f>
        <v>0.7</v>
      </c>
      <c r="L99" s="42">
        <f>SUM(L33,L54,L74,L94,L95,L97,L96,L92,L93)</f>
        <v>0</v>
      </c>
      <c r="M99" s="42">
        <f>SUM(M33,M54,M74,M94,M95,M97,M96,M92,M93)</f>
        <v>0</v>
      </c>
      <c r="N99" s="42">
        <f t="shared" si="22"/>
        <v>0</v>
      </c>
    </row>
    <row r="100" spans="1:14" ht="21.75" customHeight="1">
      <c r="A100" s="15" t="s">
        <v>21</v>
      </c>
      <c r="B100" s="9"/>
      <c r="C100" s="10"/>
      <c r="D100" s="43"/>
      <c r="E100" s="53"/>
      <c r="F100" s="43"/>
      <c r="G100" s="43"/>
      <c r="H100" s="43"/>
      <c r="I100" s="43"/>
      <c r="J100" s="43"/>
      <c r="K100" s="43"/>
      <c r="L100" s="43"/>
      <c r="M100" s="43"/>
      <c r="N100" s="43"/>
    </row>
    <row r="101" spans="1:14" ht="30.75" customHeight="1">
      <c r="A101" s="21" t="s">
        <v>22</v>
      </c>
      <c r="B101" s="1">
        <v>210</v>
      </c>
      <c r="C101" s="30" t="s">
        <v>29</v>
      </c>
      <c r="D101" s="44">
        <f aca="true" t="shared" si="23" ref="D101:M101">SUM(D102:D104)</f>
        <v>316</v>
      </c>
      <c r="E101" s="42">
        <f t="shared" si="18"/>
        <v>223.4</v>
      </c>
      <c r="F101" s="44">
        <f t="shared" si="23"/>
        <v>0</v>
      </c>
      <c r="G101" s="44">
        <f t="shared" si="23"/>
        <v>0</v>
      </c>
      <c r="H101" s="44">
        <f t="shared" si="23"/>
        <v>0</v>
      </c>
      <c r="I101" s="44">
        <f t="shared" si="23"/>
        <v>0</v>
      </c>
      <c r="J101" s="44">
        <f t="shared" si="23"/>
        <v>0</v>
      </c>
      <c r="K101" s="44">
        <f t="shared" si="23"/>
        <v>0</v>
      </c>
      <c r="L101" s="44">
        <f t="shared" si="23"/>
        <v>0</v>
      </c>
      <c r="M101" s="44">
        <f t="shared" si="23"/>
        <v>223.4</v>
      </c>
      <c r="N101" s="44">
        <f>SUM(N102:N104)</f>
        <v>0</v>
      </c>
    </row>
    <row r="102" spans="1:14" ht="15.75">
      <c r="A102" s="19" t="s">
        <v>22</v>
      </c>
      <c r="B102" s="4">
        <v>211</v>
      </c>
      <c r="C102" s="29" t="s">
        <v>1</v>
      </c>
      <c r="D102" s="40">
        <v>241</v>
      </c>
      <c r="E102" s="48">
        <f t="shared" si="18"/>
        <v>170.4</v>
      </c>
      <c r="F102" s="40"/>
      <c r="G102" s="40"/>
      <c r="H102" s="40"/>
      <c r="I102" s="40"/>
      <c r="J102" s="40"/>
      <c r="K102" s="40"/>
      <c r="L102" s="40"/>
      <c r="M102" s="40">
        <v>170.4</v>
      </c>
      <c r="N102" s="40"/>
    </row>
    <row r="103" spans="1:14" ht="15.75">
      <c r="A103" s="19" t="s">
        <v>22</v>
      </c>
      <c r="B103" s="4">
        <v>212</v>
      </c>
      <c r="C103" s="29" t="s">
        <v>2</v>
      </c>
      <c r="D103" s="40">
        <v>2</v>
      </c>
      <c r="E103" s="48">
        <f t="shared" si="18"/>
        <v>1.5</v>
      </c>
      <c r="F103" s="40"/>
      <c r="G103" s="40"/>
      <c r="H103" s="40"/>
      <c r="I103" s="40"/>
      <c r="J103" s="40"/>
      <c r="K103" s="40"/>
      <c r="L103" s="40"/>
      <c r="M103" s="40">
        <v>1.5</v>
      </c>
      <c r="N103" s="40"/>
    </row>
    <row r="104" spans="1:14" ht="15.75">
      <c r="A104" s="19" t="s">
        <v>22</v>
      </c>
      <c r="B104" s="4">
        <v>213</v>
      </c>
      <c r="C104" s="29" t="s">
        <v>3</v>
      </c>
      <c r="D104" s="40">
        <v>73</v>
      </c>
      <c r="E104" s="48">
        <f t="shared" si="18"/>
        <v>51.5</v>
      </c>
      <c r="F104" s="40"/>
      <c r="G104" s="40"/>
      <c r="H104" s="40"/>
      <c r="I104" s="40"/>
      <c r="J104" s="40"/>
      <c r="K104" s="40"/>
      <c r="L104" s="40"/>
      <c r="M104" s="40">
        <v>51.5</v>
      </c>
      <c r="N104" s="40"/>
    </row>
    <row r="105" spans="1:14" ht="15.75">
      <c r="A105" s="21" t="s">
        <v>22</v>
      </c>
      <c r="B105" s="1">
        <v>220</v>
      </c>
      <c r="C105" s="30" t="s">
        <v>4</v>
      </c>
      <c r="D105" s="39">
        <f aca="true" t="shared" si="24" ref="D105:M105">SUM(D106:D111)</f>
        <v>18</v>
      </c>
      <c r="E105" s="42">
        <f t="shared" si="18"/>
        <v>18.8</v>
      </c>
      <c r="F105" s="39">
        <f t="shared" si="24"/>
        <v>0</v>
      </c>
      <c r="G105" s="39">
        <f t="shared" si="24"/>
        <v>0</v>
      </c>
      <c r="H105" s="39">
        <f t="shared" si="24"/>
        <v>0</v>
      </c>
      <c r="I105" s="39">
        <f t="shared" si="24"/>
        <v>0</v>
      </c>
      <c r="J105" s="39">
        <f t="shared" si="24"/>
        <v>0</v>
      </c>
      <c r="K105" s="39">
        <f t="shared" si="24"/>
        <v>0</v>
      </c>
      <c r="L105" s="39">
        <f t="shared" si="24"/>
        <v>0</v>
      </c>
      <c r="M105" s="39">
        <f t="shared" si="24"/>
        <v>18.8</v>
      </c>
      <c r="N105" s="39">
        <f>SUM(N106:N111)</f>
        <v>0</v>
      </c>
    </row>
    <row r="106" spans="1:14" ht="15.75">
      <c r="A106" s="19" t="s">
        <v>22</v>
      </c>
      <c r="B106" s="4">
        <v>221</v>
      </c>
      <c r="C106" s="29" t="s">
        <v>5</v>
      </c>
      <c r="D106" s="40">
        <v>8</v>
      </c>
      <c r="E106" s="48">
        <f t="shared" si="18"/>
        <v>7.8</v>
      </c>
      <c r="F106" s="40"/>
      <c r="G106" s="40"/>
      <c r="H106" s="40"/>
      <c r="I106" s="40"/>
      <c r="J106" s="40"/>
      <c r="K106" s="40"/>
      <c r="L106" s="40"/>
      <c r="M106" s="40">
        <v>7.8</v>
      </c>
      <c r="N106" s="40"/>
    </row>
    <row r="107" spans="1:14" ht="15.75">
      <c r="A107" s="19" t="s">
        <v>22</v>
      </c>
      <c r="B107" s="4">
        <v>222</v>
      </c>
      <c r="C107" s="29" t="s">
        <v>6</v>
      </c>
      <c r="D107" s="40">
        <v>8</v>
      </c>
      <c r="E107" s="48">
        <f t="shared" si="18"/>
        <v>5</v>
      </c>
      <c r="F107" s="40"/>
      <c r="G107" s="40"/>
      <c r="H107" s="40"/>
      <c r="I107" s="40"/>
      <c r="J107" s="40"/>
      <c r="K107" s="40"/>
      <c r="L107" s="40"/>
      <c r="M107" s="40">
        <v>5</v>
      </c>
      <c r="N107" s="40"/>
    </row>
    <row r="108" spans="1:14" ht="15.75">
      <c r="A108" s="19" t="s">
        <v>22</v>
      </c>
      <c r="B108" s="4">
        <v>223</v>
      </c>
      <c r="C108" s="29" t="s">
        <v>7</v>
      </c>
      <c r="D108" s="40">
        <v>0</v>
      </c>
      <c r="E108" s="48">
        <f t="shared" si="18"/>
        <v>1</v>
      </c>
      <c r="F108" s="40"/>
      <c r="G108" s="40"/>
      <c r="H108" s="40"/>
      <c r="I108" s="40"/>
      <c r="J108" s="40"/>
      <c r="K108" s="40"/>
      <c r="L108" s="40"/>
      <c r="M108" s="40">
        <v>1</v>
      </c>
      <c r="N108" s="40"/>
    </row>
    <row r="109" spans="1:14" ht="15.75">
      <c r="A109" s="19" t="s">
        <v>22</v>
      </c>
      <c r="B109" s="4">
        <v>224</v>
      </c>
      <c r="C109" s="29" t="s">
        <v>8</v>
      </c>
      <c r="D109" s="40">
        <v>0</v>
      </c>
      <c r="E109" s="48">
        <f t="shared" si="18"/>
        <v>0</v>
      </c>
      <c r="F109" s="40"/>
      <c r="G109" s="40"/>
      <c r="H109" s="40"/>
      <c r="I109" s="40"/>
      <c r="J109" s="40"/>
      <c r="K109" s="40"/>
      <c r="L109" s="40"/>
      <c r="M109" s="40">
        <v>0</v>
      </c>
      <c r="N109" s="40"/>
    </row>
    <row r="110" spans="1:14" ht="15.75">
      <c r="A110" s="19" t="s">
        <v>22</v>
      </c>
      <c r="B110" s="4">
        <v>225</v>
      </c>
      <c r="C110" s="29" t="s">
        <v>9</v>
      </c>
      <c r="D110" s="40">
        <v>0</v>
      </c>
      <c r="E110" s="48">
        <f t="shared" si="18"/>
        <v>5</v>
      </c>
      <c r="F110" s="40"/>
      <c r="G110" s="40"/>
      <c r="H110" s="40"/>
      <c r="I110" s="40"/>
      <c r="J110" s="40"/>
      <c r="K110" s="40"/>
      <c r="L110" s="40"/>
      <c r="M110" s="40">
        <v>5</v>
      </c>
      <c r="N110" s="40"/>
    </row>
    <row r="111" spans="1:14" ht="15.75">
      <c r="A111" s="19" t="s">
        <v>22</v>
      </c>
      <c r="B111" s="4">
        <v>226</v>
      </c>
      <c r="C111" s="29" t="s">
        <v>10</v>
      </c>
      <c r="D111" s="40">
        <v>2</v>
      </c>
      <c r="E111" s="48">
        <f t="shared" si="18"/>
        <v>0</v>
      </c>
      <c r="F111" s="40"/>
      <c r="G111" s="40"/>
      <c r="H111" s="40"/>
      <c r="I111" s="40"/>
      <c r="J111" s="40"/>
      <c r="K111" s="40"/>
      <c r="L111" s="40"/>
      <c r="M111" s="40"/>
      <c r="N111" s="40"/>
    </row>
    <row r="112" spans="1:14" s="3" customFormat="1" ht="15.75">
      <c r="A112" s="21" t="s">
        <v>22</v>
      </c>
      <c r="B112" s="1">
        <v>300</v>
      </c>
      <c r="C112" s="30" t="s">
        <v>13</v>
      </c>
      <c r="D112" s="39">
        <f aca="true" t="shared" si="25" ref="D112:M112">SUM(D113:D114)</f>
        <v>35</v>
      </c>
      <c r="E112" s="42">
        <f t="shared" si="18"/>
        <v>13</v>
      </c>
      <c r="F112" s="39">
        <f t="shared" si="25"/>
        <v>0</v>
      </c>
      <c r="G112" s="39">
        <f t="shared" si="25"/>
        <v>0</v>
      </c>
      <c r="H112" s="39">
        <f t="shared" si="25"/>
        <v>0</v>
      </c>
      <c r="I112" s="39">
        <f t="shared" si="25"/>
        <v>0</v>
      </c>
      <c r="J112" s="39">
        <f t="shared" si="25"/>
        <v>0</v>
      </c>
      <c r="K112" s="39">
        <f t="shared" si="25"/>
        <v>0</v>
      </c>
      <c r="L112" s="39">
        <f t="shared" si="25"/>
        <v>0</v>
      </c>
      <c r="M112" s="39">
        <f t="shared" si="25"/>
        <v>13</v>
      </c>
      <c r="N112" s="39">
        <f>SUM(N113:N114)</f>
        <v>0</v>
      </c>
    </row>
    <row r="113" spans="1:14" ht="15.75">
      <c r="A113" s="19" t="s">
        <v>22</v>
      </c>
      <c r="B113" s="4">
        <v>310</v>
      </c>
      <c r="C113" s="29" t="s">
        <v>14</v>
      </c>
      <c r="D113" s="40">
        <v>15</v>
      </c>
      <c r="E113" s="48">
        <f t="shared" si="18"/>
        <v>5</v>
      </c>
      <c r="F113" s="40"/>
      <c r="G113" s="40"/>
      <c r="H113" s="40"/>
      <c r="I113" s="40"/>
      <c r="J113" s="40"/>
      <c r="K113" s="40"/>
      <c r="L113" s="40"/>
      <c r="M113" s="40">
        <v>5</v>
      </c>
      <c r="N113" s="40"/>
    </row>
    <row r="114" spans="1:14" ht="15.75">
      <c r="A114" s="19" t="s">
        <v>22</v>
      </c>
      <c r="B114" s="4">
        <v>340</v>
      </c>
      <c r="C114" s="29" t="s">
        <v>15</v>
      </c>
      <c r="D114" s="40">
        <v>20</v>
      </c>
      <c r="E114" s="48">
        <f t="shared" si="18"/>
        <v>8</v>
      </c>
      <c r="F114" s="40"/>
      <c r="G114" s="40"/>
      <c r="H114" s="40"/>
      <c r="I114" s="40"/>
      <c r="J114" s="40"/>
      <c r="K114" s="40"/>
      <c r="L114" s="40"/>
      <c r="M114" s="40">
        <v>8</v>
      </c>
      <c r="N114" s="40"/>
    </row>
    <row r="115" spans="1:14" ht="15.75">
      <c r="A115" s="126" t="s">
        <v>28</v>
      </c>
      <c r="B115" s="127"/>
      <c r="C115" s="127"/>
      <c r="D115" s="42">
        <f>SUM(D101,D105,D112)</f>
        <v>369</v>
      </c>
      <c r="E115" s="42">
        <f t="shared" si="18"/>
        <v>255.20000000000002</v>
      </c>
      <c r="F115" s="42">
        <f aca="true" t="shared" si="26" ref="F115:M115">SUM(F101,F105,F112)</f>
        <v>0</v>
      </c>
      <c r="G115" s="42">
        <f t="shared" si="26"/>
        <v>0</v>
      </c>
      <c r="H115" s="42">
        <f t="shared" si="26"/>
        <v>0</v>
      </c>
      <c r="I115" s="42">
        <f t="shared" si="26"/>
        <v>0</v>
      </c>
      <c r="J115" s="42">
        <f t="shared" si="26"/>
        <v>0</v>
      </c>
      <c r="K115" s="42">
        <f t="shared" si="26"/>
        <v>0</v>
      </c>
      <c r="L115" s="42">
        <f t="shared" si="26"/>
        <v>0</v>
      </c>
      <c r="M115" s="42">
        <f t="shared" si="26"/>
        <v>255.20000000000002</v>
      </c>
      <c r="N115" s="42">
        <f>SUM(N101,N105,N112)</f>
        <v>0</v>
      </c>
    </row>
    <row r="116" spans="1:14" s="26" customFormat="1" ht="31.5" customHeight="1" hidden="1">
      <c r="A116" s="136" t="s">
        <v>64</v>
      </c>
      <c r="B116" s="137"/>
      <c r="C116" s="138"/>
      <c r="D116" s="53"/>
      <c r="E116" s="42">
        <f t="shared" si="18"/>
        <v>0</v>
      </c>
      <c r="F116" s="53"/>
      <c r="G116" s="53"/>
      <c r="H116" s="53"/>
      <c r="I116" s="53"/>
      <c r="J116" s="53"/>
      <c r="K116" s="53"/>
      <c r="L116" s="53"/>
      <c r="M116" s="53"/>
      <c r="N116" s="53"/>
    </row>
    <row r="117" spans="1:14" s="26" customFormat="1" ht="32.25" customHeight="1" hidden="1">
      <c r="A117" s="22" t="s">
        <v>66</v>
      </c>
      <c r="B117" s="13" t="s">
        <v>45</v>
      </c>
      <c r="C117" s="29" t="s">
        <v>72</v>
      </c>
      <c r="D117" s="45"/>
      <c r="E117" s="42">
        <f t="shared" si="18"/>
        <v>0</v>
      </c>
      <c r="F117" s="45"/>
      <c r="G117" s="45"/>
      <c r="H117" s="45"/>
      <c r="I117" s="45"/>
      <c r="J117" s="45"/>
      <c r="K117" s="45"/>
      <c r="L117" s="45"/>
      <c r="M117" s="45"/>
      <c r="N117" s="45"/>
    </row>
    <row r="118" spans="1:14" s="26" customFormat="1" ht="18" customHeight="1" hidden="1">
      <c r="A118" s="22" t="s">
        <v>63</v>
      </c>
      <c r="B118" s="13" t="s">
        <v>48</v>
      </c>
      <c r="C118" s="29" t="s">
        <v>71</v>
      </c>
      <c r="D118" s="45"/>
      <c r="E118" s="42">
        <f t="shared" si="18"/>
        <v>0</v>
      </c>
      <c r="F118" s="45"/>
      <c r="G118" s="45"/>
      <c r="H118" s="45"/>
      <c r="I118" s="45"/>
      <c r="J118" s="45"/>
      <c r="K118" s="45"/>
      <c r="L118" s="45"/>
      <c r="M118" s="45"/>
      <c r="N118" s="45"/>
    </row>
    <row r="119" spans="1:14" s="26" customFormat="1" ht="14.25" customHeight="1" hidden="1">
      <c r="A119" s="22" t="s">
        <v>63</v>
      </c>
      <c r="B119" s="13" t="s">
        <v>45</v>
      </c>
      <c r="C119" s="29" t="s">
        <v>71</v>
      </c>
      <c r="D119" s="45"/>
      <c r="E119" s="42">
        <f t="shared" si="18"/>
        <v>0</v>
      </c>
      <c r="F119" s="45"/>
      <c r="G119" s="45"/>
      <c r="H119" s="45"/>
      <c r="I119" s="45"/>
      <c r="J119" s="45"/>
      <c r="K119" s="45"/>
      <c r="L119" s="45"/>
      <c r="M119" s="45"/>
      <c r="N119" s="45"/>
    </row>
    <row r="120" spans="1:14" s="26" customFormat="1" ht="15.75" customHeight="1" hidden="1">
      <c r="A120" s="22" t="s">
        <v>63</v>
      </c>
      <c r="B120" s="13" t="s">
        <v>47</v>
      </c>
      <c r="C120" s="29" t="s">
        <v>71</v>
      </c>
      <c r="D120" s="45"/>
      <c r="E120" s="42">
        <f t="shared" si="18"/>
        <v>0</v>
      </c>
      <c r="F120" s="45"/>
      <c r="G120" s="45"/>
      <c r="H120" s="45"/>
      <c r="I120" s="45"/>
      <c r="J120" s="45"/>
      <c r="K120" s="45"/>
      <c r="L120" s="45"/>
      <c r="M120" s="45"/>
      <c r="N120" s="45"/>
    </row>
    <row r="121" spans="1:14" s="26" customFormat="1" ht="18" customHeight="1" hidden="1">
      <c r="A121" s="22" t="s">
        <v>63</v>
      </c>
      <c r="B121" s="13" t="s">
        <v>52</v>
      </c>
      <c r="C121" s="29" t="s">
        <v>71</v>
      </c>
      <c r="D121" s="45"/>
      <c r="E121" s="42">
        <f t="shared" si="18"/>
        <v>0</v>
      </c>
      <c r="F121" s="45"/>
      <c r="G121" s="45"/>
      <c r="H121" s="45"/>
      <c r="I121" s="45"/>
      <c r="J121" s="45"/>
      <c r="K121" s="45"/>
      <c r="L121" s="45"/>
      <c r="M121" s="45"/>
      <c r="N121" s="45"/>
    </row>
    <row r="122" spans="1:14" s="56" customFormat="1" ht="15.75" hidden="1">
      <c r="A122" s="126" t="s">
        <v>62</v>
      </c>
      <c r="B122" s="127"/>
      <c r="C122" s="127"/>
      <c r="D122" s="42">
        <f aca="true" t="shared" si="27" ref="D122:I122">SUM(D117:D121)</f>
        <v>0</v>
      </c>
      <c r="E122" s="42">
        <f t="shared" si="18"/>
        <v>0</v>
      </c>
      <c r="F122" s="42">
        <f t="shared" si="27"/>
        <v>0</v>
      </c>
      <c r="G122" s="42">
        <f t="shared" si="27"/>
        <v>0</v>
      </c>
      <c r="H122" s="42">
        <f t="shared" si="27"/>
        <v>0</v>
      </c>
      <c r="I122" s="42">
        <f t="shared" si="27"/>
        <v>0</v>
      </c>
      <c r="J122" s="42"/>
      <c r="K122" s="42"/>
      <c r="L122" s="42"/>
      <c r="M122" s="42">
        <f>SUM(M117:M121)</f>
        <v>0</v>
      </c>
      <c r="N122" s="42">
        <f>SUM(N117:N121)</f>
        <v>0</v>
      </c>
    </row>
    <row r="123" spans="1:14" s="26" customFormat="1" ht="15.75" hidden="1">
      <c r="A123" s="131" t="s">
        <v>59</v>
      </c>
      <c r="B123" s="132"/>
      <c r="C123" s="133"/>
      <c r="D123" s="53"/>
      <c r="E123" s="42">
        <f t="shared" si="18"/>
        <v>0</v>
      </c>
      <c r="F123" s="53"/>
      <c r="G123" s="53"/>
      <c r="H123" s="53"/>
      <c r="I123" s="53"/>
      <c r="J123" s="53"/>
      <c r="K123" s="53"/>
      <c r="L123" s="53"/>
      <c r="M123" s="53"/>
      <c r="N123" s="53"/>
    </row>
    <row r="124" spans="1:14" s="26" customFormat="1" ht="15.75" hidden="1">
      <c r="A124" s="22" t="s">
        <v>67</v>
      </c>
      <c r="B124" s="13" t="s">
        <v>68</v>
      </c>
      <c r="C124" s="14" t="s">
        <v>69</v>
      </c>
      <c r="D124" s="45"/>
      <c r="E124" s="42">
        <f t="shared" si="18"/>
        <v>0</v>
      </c>
      <c r="F124" s="45"/>
      <c r="G124" s="45"/>
      <c r="H124" s="45"/>
      <c r="I124" s="45"/>
      <c r="J124" s="45"/>
      <c r="K124" s="45"/>
      <c r="L124" s="45"/>
      <c r="M124" s="45"/>
      <c r="N124" s="45"/>
    </row>
    <row r="125" spans="1:14" s="26" customFormat="1" ht="15.75" hidden="1">
      <c r="A125" s="22" t="s">
        <v>60</v>
      </c>
      <c r="B125" s="13" t="s">
        <v>45</v>
      </c>
      <c r="C125" s="14" t="s">
        <v>70</v>
      </c>
      <c r="D125" s="45"/>
      <c r="E125" s="42">
        <f t="shared" si="18"/>
        <v>0</v>
      </c>
      <c r="F125" s="45"/>
      <c r="G125" s="45"/>
      <c r="H125" s="45"/>
      <c r="I125" s="45"/>
      <c r="J125" s="45"/>
      <c r="K125" s="45"/>
      <c r="L125" s="45"/>
      <c r="M125" s="45"/>
      <c r="N125" s="45"/>
    </row>
    <row r="126" spans="1:14" s="56" customFormat="1" ht="15.75" hidden="1">
      <c r="A126" s="126" t="s">
        <v>61</v>
      </c>
      <c r="B126" s="127"/>
      <c r="C126" s="127"/>
      <c r="D126" s="42">
        <f aca="true" t="shared" si="28" ref="D126:I126">SUM(D124:D125)</f>
        <v>0</v>
      </c>
      <c r="E126" s="42">
        <f t="shared" si="18"/>
        <v>0</v>
      </c>
      <c r="F126" s="42">
        <f t="shared" si="28"/>
        <v>0</v>
      </c>
      <c r="G126" s="42">
        <f t="shared" si="28"/>
        <v>0</v>
      </c>
      <c r="H126" s="42">
        <f t="shared" si="28"/>
        <v>0</v>
      </c>
      <c r="I126" s="42">
        <f t="shared" si="28"/>
        <v>0</v>
      </c>
      <c r="J126" s="42"/>
      <c r="K126" s="42"/>
      <c r="L126" s="42"/>
      <c r="M126" s="42">
        <f>SUM(M124:M125)</f>
        <v>0</v>
      </c>
      <c r="N126" s="42">
        <f>SUM(N124:N125)</f>
        <v>0</v>
      </c>
    </row>
    <row r="127" spans="1:14" ht="38.25" customHeight="1">
      <c r="A127" s="134" t="s">
        <v>104</v>
      </c>
      <c r="B127" s="135"/>
      <c r="C127" s="135"/>
      <c r="D127" s="43"/>
      <c r="E127" s="53"/>
      <c r="F127" s="43"/>
      <c r="G127" s="43"/>
      <c r="H127" s="43"/>
      <c r="I127" s="43"/>
      <c r="J127" s="43"/>
      <c r="K127" s="43"/>
      <c r="L127" s="43"/>
      <c r="M127" s="43"/>
      <c r="N127" s="43"/>
    </row>
    <row r="128" spans="1:14" ht="19.5" customHeight="1">
      <c r="A128" s="27" t="s">
        <v>66</v>
      </c>
      <c r="B128" s="4">
        <v>310</v>
      </c>
      <c r="C128" s="29" t="s">
        <v>14</v>
      </c>
      <c r="D128" s="46">
        <v>100</v>
      </c>
      <c r="E128" s="42">
        <f t="shared" si="18"/>
        <v>5</v>
      </c>
      <c r="F128" s="46">
        <v>5</v>
      </c>
      <c r="G128" s="46"/>
      <c r="H128" s="46"/>
      <c r="I128" s="46"/>
      <c r="J128" s="46"/>
      <c r="K128" s="46"/>
      <c r="L128" s="46"/>
      <c r="M128" s="46"/>
      <c r="N128" s="46"/>
    </row>
    <row r="129" spans="1:14" s="36" customFormat="1" ht="18.75" customHeight="1">
      <c r="A129" s="27" t="s">
        <v>66</v>
      </c>
      <c r="B129" s="4">
        <v>340</v>
      </c>
      <c r="C129" s="29" t="s">
        <v>15</v>
      </c>
      <c r="D129" s="40">
        <v>55</v>
      </c>
      <c r="E129" s="42">
        <f t="shared" si="18"/>
        <v>5</v>
      </c>
      <c r="F129" s="46">
        <v>5</v>
      </c>
      <c r="G129" s="46"/>
      <c r="H129" s="46"/>
      <c r="I129" s="46"/>
      <c r="J129" s="46"/>
      <c r="K129" s="46"/>
      <c r="L129" s="46"/>
      <c r="M129" s="46"/>
      <c r="N129" s="46"/>
    </row>
    <row r="130" spans="1:14" s="36" customFormat="1" ht="17.25" customHeight="1">
      <c r="A130" s="27" t="s">
        <v>63</v>
      </c>
      <c r="B130" s="4">
        <v>226</v>
      </c>
      <c r="C130" s="29" t="s">
        <v>10</v>
      </c>
      <c r="D130" s="40">
        <v>30</v>
      </c>
      <c r="E130" s="42">
        <f t="shared" si="18"/>
        <v>2</v>
      </c>
      <c r="F130" s="46">
        <v>2</v>
      </c>
      <c r="G130" s="46"/>
      <c r="H130" s="46"/>
      <c r="I130" s="46"/>
      <c r="J130" s="46"/>
      <c r="K130" s="46"/>
      <c r="L130" s="46"/>
      <c r="M130" s="46"/>
      <c r="N130" s="46"/>
    </row>
    <row r="131" spans="1:14" s="57" customFormat="1" ht="16.5" customHeight="1">
      <c r="A131" s="27" t="s">
        <v>63</v>
      </c>
      <c r="B131" s="4">
        <v>310</v>
      </c>
      <c r="C131" s="29" t="s">
        <v>14</v>
      </c>
      <c r="D131" s="40">
        <v>3707</v>
      </c>
      <c r="E131" s="42">
        <f t="shared" si="18"/>
        <v>5</v>
      </c>
      <c r="F131" s="46">
        <v>5</v>
      </c>
      <c r="G131" s="47"/>
      <c r="H131" s="47"/>
      <c r="I131" s="47"/>
      <c r="J131" s="47"/>
      <c r="K131" s="47"/>
      <c r="L131" s="47"/>
      <c r="M131" s="47"/>
      <c r="N131" s="47"/>
    </row>
    <row r="132" spans="1:14" s="57" customFormat="1" ht="17.25" customHeight="1">
      <c r="A132" s="27" t="s">
        <v>63</v>
      </c>
      <c r="B132" s="4">
        <v>340</v>
      </c>
      <c r="C132" s="29" t="s">
        <v>15</v>
      </c>
      <c r="D132" s="40">
        <v>0</v>
      </c>
      <c r="E132" s="42">
        <f t="shared" si="18"/>
        <v>5</v>
      </c>
      <c r="F132" s="46">
        <v>5</v>
      </c>
      <c r="G132" s="47"/>
      <c r="H132" s="47"/>
      <c r="I132" s="47"/>
      <c r="J132" s="47"/>
      <c r="K132" s="47"/>
      <c r="L132" s="47"/>
      <c r="M132" s="47"/>
      <c r="N132" s="47"/>
    </row>
    <row r="133" spans="1:14" ht="15.75">
      <c r="A133" s="126" t="s">
        <v>62</v>
      </c>
      <c r="B133" s="127"/>
      <c r="C133" s="127"/>
      <c r="D133" s="42">
        <f aca="true" t="shared" si="29" ref="D133:N133">D129+D130+D131+D132+D128</f>
        <v>3892</v>
      </c>
      <c r="E133" s="42">
        <f t="shared" si="18"/>
        <v>22</v>
      </c>
      <c r="F133" s="42">
        <f t="shared" si="29"/>
        <v>22</v>
      </c>
      <c r="G133" s="42">
        <f t="shared" si="29"/>
        <v>0</v>
      </c>
      <c r="H133" s="42">
        <f t="shared" si="29"/>
        <v>0</v>
      </c>
      <c r="I133" s="42">
        <f t="shared" si="29"/>
        <v>0</v>
      </c>
      <c r="J133" s="42">
        <f t="shared" si="29"/>
        <v>0</v>
      </c>
      <c r="K133" s="42">
        <f>K129+K130+K131+K132+K128</f>
        <v>0</v>
      </c>
      <c r="L133" s="42">
        <f>L129+L130+L131+L132+L128</f>
        <v>0</v>
      </c>
      <c r="M133" s="42">
        <f>M129+M130+M131+M132+M128</f>
        <v>0</v>
      </c>
      <c r="N133" s="42">
        <f t="shared" si="29"/>
        <v>0</v>
      </c>
    </row>
    <row r="134" spans="1:14" ht="32.25" customHeight="1">
      <c r="A134" s="134" t="s">
        <v>59</v>
      </c>
      <c r="B134" s="135"/>
      <c r="C134" s="135"/>
      <c r="D134" s="43"/>
      <c r="E134" s="53"/>
      <c r="F134" s="43"/>
      <c r="G134" s="43"/>
      <c r="H134" s="43"/>
      <c r="I134" s="43"/>
      <c r="J134" s="43"/>
      <c r="K134" s="43"/>
      <c r="L134" s="43"/>
      <c r="M134" s="43"/>
      <c r="N134" s="43"/>
    </row>
    <row r="135" spans="1:14" ht="15.75">
      <c r="A135" s="27" t="s">
        <v>109</v>
      </c>
      <c r="B135" s="4">
        <v>211</v>
      </c>
      <c r="C135" s="29" t="s">
        <v>1</v>
      </c>
      <c r="D135" s="46">
        <v>62.1</v>
      </c>
      <c r="E135" s="42">
        <f t="shared" si="18"/>
        <v>62.1</v>
      </c>
      <c r="F135" s="47"/>
      <c r="G135" s="47"/>
      <c r="H135" s="46"/>
      <c r="I135" s="47"/>
      <c r="J135" s="47"/>
      <c r="K135" s="47"/>
      <c r="L135" s="47"/>
      <c r="M135" s="46"/>
      <c r="N135" s="46">
        <v>62.1</v>
      </c>
    </row>
    <row r="136" spans="1:14" ht="15.75">
      <c r="A136" s="27" t="s">
        <v>109</v>
      </c>
      <c r="B136" s="4">
        <v>213</v>
      </c>
      <c r="C136" s="29" t="s">
        <v>3</v>
      </c>
      <c r="D136" s="46">
        <v>18.7</v>
      </c>
      <c r="E136" s="42">
        <f t="shared" si="18"/>
        <v>18.7</v>
      </c>
      <c r="F136" s="47"/>
      <c r="G136" s="47"/>
      <c r="H136" s="46"/>
      <c r="I136" s="47"/>
      <c r="J136" s="47"/>
      <c r="K136" s="47"/>
      <c r="L136" s="47"/>
      <c r="M136" s="46"/>
      <c r="N136" s="46">
        <v>18.7</v>
      </c>
    </row>
    <row r="137" spans="1:14" ht="15.75">
      <c r="A137" s="27" t="s">
        <v>109</v>
      </c>
      <c r="B137" s="4">
        <v>340</v>
      </c>
      <c r="C137" s="29" t="s">
        <v>15</v>
      </c>
      <c r="D137" s="46">
        <v>4.1</v>
      </c>
      <c r="E137" s="42">
        <f t="shared" si="18"/>
        <v>4.1</v>
      </c>
      <c r="F137" s="47"/>
      <c r="G137" s="47"/>
      <c r="H137" s="46"/>
      <c r="I137" s="47"/>
      <c r="J137" s="47"/>
      <c r="K137" s="47"/>
      <c r="L137" s="47"/>
      <c r="M137" s="46"/>
      <c r="N137" s="46">
        <v>4.1</v>
      </c>
    </row>
    <row r="138" spans="1:14" ht="79.5" customHeight="1">
      <c r="A138" s="33" t="s">
        <v>114</v>
      </c>
      <c r="B138" s="4">
        <v>225</v>
      </c>
      <c r="C138" s="30" t="s">
        <v>159</v>
      </c>
      <c r="D138" s="46">
        <v>686</v>
      </c>
      <c r="E138" s="42">
        <f t="shared" si="18"/>
        <v>401</v>
      </c>
      <c r="F138" s="46"/>
      <c r="G138" s="47"/>
      <c r="H138" s="46"/>
      <c r="I138" s="46"/>
      <c r="J138" s="47"/>
      <c r="K138" s="47"/>
      <c r="L138" s="46">
        <v>401</v>
      </c>
      <c r="M138" s="46"/>
      <c r="N138" s="46"/>
    </row>
    <row r="139" spans="1:14" ht="23.25" customHeight="1">
      <c r="A139" s="33" t="s">
        <v>114</v>
      </c>
      <c r="B139" s="4">
        <v>225</v>
      </c>
      <c r="C139" s="29" t="s">
        <v>55</v>
      </c>
      <c r="D139" s="46">
        <v>80</v>
      </c>
      <c r="E139" s="42">
        <f t="shared" si="18"/>
        <v>5</v>
      </c>
      <c r="F139" s="46">
        <v>5</v>
      </c>
      <c r="G139" s="47"/>
      <c r="H139" s="46"/>
      <c r="I139" s="46"/>
      <c r="J139" s="47"/>
      <c r="K139" s="47"/>
      <c r="L139" s="46"/>
      <c r="M139" s="46"/>
      <c r="N139" s="46"/>
    </row>
    <row r="140" spans="1:14" ht="20.25" customHeight="1">
      <c r="A140" s="33" t="s">
        <v>114</v>
      </c>
      <c r="B140" s="4">
        <v>225</v>
      </c>
      <c r="C140" s="29" t="s">
        <v>134</v>
      </c>
      <c r="D140" s="46">
        <v>155</v>
      </c>
      <c r="E140" s="42">
        <f t="shared" si="18"/>
        <v>5</v>
      </c>
      <c r="F140" s="46">
        <v>5</v>
      </c>
      <c r="G140" s="47"/>
      <c r="H140" s="46"/>
      <c r="I140" s="46"/>
      <c r="J140" s="46"/>
      <c r="K140" s="46"/>
      <c r="L140" s="46"/>
      <c r="M140" s="46"/>
      <c r="N140" s="46"/>
    </row>
    <row r="141" spans="1:14" ht="20.25" customHeight="1">
      <c r="A141" s="33" t="s">
        <v>114</v>
      </c>
      <c r="B141" s="4">
        <v>225</v>
      </c>
      <c r="C141" s="29" t="s">
        <v>55</v>
      </c>
      <c r="D141" s="46">
        <v>75</v>
      </c>
      <c r="E141" s="42">
        <f t="shared" si="18"/>
        <v>5</v>
      </c>
      <c r="F141" s="46">
        <v>5</v>
      </c>
      <c r="G141" s="47"/>
      <c r="H141" s="46"/>
      <c r="I141" s="46"/>
      <c r="J141" s="46"/>
      <c r="K141" s="46"/>
      <c r="L141" s="46"/>
      <c r="M141" s="46"/>
      <c r="N141" s="46"/>
    </row>
    <row r="142" spans="1:14" ht="55.5" customHeight="1">
      <c r="A142" s="33" t="s">
        <v>60</v>
      </c>
      <c r="B142" s="4">
        <v>226</v>
      </c>
      <c r="C142" s="29" t="s">
        <v>131</v>
      </c>
      <c r="D142" s="46">
        <v>100</v>
      </c>
      <c r="E142" s="42">
        <f t="shared" si="18"/>
        <v>5</v>
      </c>
      <c r="F142" s="46">
        <v>5</v>
      </c>
      <c r="G142" s="47"/>
      <c r="H142" s="46"/>
      <c r="I142" s="46"/>
      <c r="J142" s="46"/>
      <c r="K142" s="46"/>
      <c r="L142" s="46"/>
      <c r="M142" s="46"/>
      <c r="N142" s="46"/>
    </row>
    <row r="143" spans="1:14" ht="15.75">
      <c r="A143" s="126" t="s">
        <v>61</v>
      </c>
      <c r="B143" s="127"/>
      <c r="C143" s="127"/>
      <c r="D143" s="42">
        <f>D135+D136+D137+D138+D139+D140+D141+D142</f>
        <v>1180.9</v>
      </c>
      <c r="E143" s="42">
        <f>F143+G143+H143+I143+J143+K143+L143+M143+N143</f>
        <v>505.9</v>
      </c>
      <c r="F143" s="42">
        <f>F142+F141+F140+F139</f>
        <v>20</v>
      </c>
      <c r="G143" s="42">
        <f aca="true" t="shared" si="30" ref="G143:N143">G138+G137+G136+G135+G140</f>
        <v>0</v>
      </c>
      <c r="H143" s="42">
        <f t="shared" si="30"/>
        <v>0</v>
      </c>
      <c r="I143" s="42">
        <f t="shared" si="30"/>
        <v>0</v>
      </c>
      <c r="J143" s="42">
        <f t="shared" si="30"/>
        <v>0</v>
      </c>
      <c r="K143" s="42">
        <f t="shared" si="30"/>
        <v>0</v>
      </c>
      <c r="L143" s="42">
        <f>L138+L137+L136+L135+L140</f>
        <v>401</v>
      </c>
      <c r="M143" s="42">
        <f>M138+M137+M136+M135+M140</f>
        <v>0</v>
      </c>
      <c r="N143" s="42">
        <f t="shared" si="30"/>
        <v>84.9</v>
      </c>
    </row>
    <row r="144" spans="1:14" ht="19.5" customHeight="1">
      <c r="A144" s="15" t="s">
        <v>30</v>
      </c>
      <c r="B144" s="9"/>
      <c r="C144" s="10"/>
      <c r="D144" s="43"/>
      <c r="E144" s="53"/>
      <c r="F144" s="43"/>
      <c r="G144" s="43"/>
      <c r="H144" s="43"/>
      <c r="I144" s="43"/>
      <c r="J144" s="43"/>
      <c r="K144" s="43"/>
      <c r="L144" s="43"/>
      <c r="M144" s="43"/>
      <c r="N144" s="43"/>
    </row>
    <row r="145" spans="1:14" s="26" customFormat="1" ht="16.5" customHeight="1">
      <c r="A145" s="27"/>
      <c r="B145" s="27"/>
      <c r="C145" s="11" t="s">
        <v>87</v>
      </c>
      <c r="D145" s="44">
        <f aca="true" t="shared" si="31" ref="D145:M145">SUM(D146:D151)</f>
        <v>0</v>
      </c>
      <c r="E145" s="42">
        <f aca="true" t="shared" si="32" ref="E145:E208">F145+G145+H145+I145+J145+K145+L145+M145+N145</f>
        <v>0</v>
      </c>
      <c r="F145" s="44">
        <f t="shared" si="31"/>
        <v>0</v>
      </c>
      <c r="G145" s="44">
        <f t="shared" si="31"/>
        <v>0</v>
      </c>
      <c r="H145" s="44">
        <f t="shared" si="31"/>
        <v>0</v>
      </c>
      <c r="I145" s="44">
        <f t="shared" si="31"/>
        <v>0</v>
      </c>
      <c r="J145" s="44">
        <f t="shared" si="31"/>
        <v>0</v>
      </c>
      <c r="K145" s="44">
        <f t="shared" si="31"/>
        <v>0</v>
      </c>
      <c r="L145" s="44">
        <f t="shared" si="31"/>
        <v>0</v>
      </c>
      <c r="M145" s="44">
        <f t="shared" si="31"/>
        <v>0</v>
      </c>
      <c r="N145" s="44">
        <f>SUM(N146:N151)</f>
        <v>0</v>
      </c>
    </row>
    <row r="146" spans="1:14" s="26" customFormat="1" ht="16.5" customHeight="1" hidden="1">
      <c r="A146" s="27" t="s">
        <v>86</v>
      </c>
      <c r="B146" s="27" t="s">
        <v>50</v>
      </c>
      <c r="C146" s="12" t="s">
        <v>88</v>
      </c>
      <c r="D146" s="45"/>
      <c r="E146" s="42">
        <f t="shared" si="32"/>
        <v>0</v>
      </c>
      <c r="F146" s="45"/>
      <c r="G146" s="45"/>
      <c r="H146" s="45"/>
      <c r="I146" s="45"/>
      <c r="J146" s="45"/>
      <c r="K146" s="45"/>
      <c r="L146" s="45"/>
      <c r="M146" s="45"/>
      <c r="N146" s="45"/>
    </row>
    <row r="147" spans="1:14" s="26" customFormat="1" ht="81.75" customHeight="1">
      <c r="A147" s="27" t="str">
        <f>$A$148</f>
        <v>05.01</v>
      </c>
      <c r="B147" s="27" t="s">
        <v>48</v>
      </c>
      <c r="C147" s="30" t="s">
        <v>119</v>
      </c>
      <c r="D147" s="45"/>
      <c r="E147" s="42">
        <f t="shared" si="32"/>
        <v>0</v>
      </c>
      <c r="F147" s="45"/>
      <c r="G147" s="45"/>
      <c r="H147" s="45"/>
      <c r="I147" s="45"/>
      <c r="J147" s="45"/>
      <c r="K147" s="45"/>
      <c r="L147" s="45"/>
      <c r="M147" s="45"/>
      <c r="N147" s="45"/>
    </row>
    <row r="148" spans="1:14" s="26" customFormat="1" ht="16.5" customHeight="1" hidden="1">
      <c r="A148" s="27" t="s">
        <v>86</v>
      </c>
      <c r="B148" s="27" t="s">
        <v>48</v>
      </c>
      <c r="C148" s="12" t="s">
        <v>108</v>
      </c>
      <c r="D148" s="45"/>
      <c r="E148" s="42">
        <f t="shared" si="32"/>
        <v>0</v>
      </c>
      <c r="F148" s="45"/>
      <c r="G148" s="45"/>
      <c r="H148" s="45"/>
      <c r="I148" s="45">
        <v>0</v>
      </c>
      <c r="J148" s="45"/>
      <c r="K148" s="45"/>
      <c r="L148" s="45"/>
      <c r="M148" s="45"/>
      <c r="N148" s="45"/>
    </row>
    <row r="149" spans="1:14" s="26" customFormat="1" ht="16.5" customHeight="1" hidden="1">
      <c r="A149" s="27" t="s">
        <v>86</v>
      </c>
      <c r="B149" s="27" t="s">
        <v>48</v>
      </c>
      <c r="C149" s="12" t="s">
        <v>53</v>
      </c>
      <c r="D149" s="45"/>
      <c r="E149" s="42">
        <f t="shared" si="32"/>
        <v>0</v>
      </c>
      <c r="F149" s="45"/>
      <c r="G149" s="45"/>
      <c r="H149" s="45"/>
      <c r="I149" s="45"/>
      <c r="J149" s="45"/>
      <c r="K149" s="45"/>
      <c r="L149" s="45"/>
      <c r="M149" s="45"/>
      <c r="N149" s="45"/>
    </row>
    <row r="150" spans="1:14" s="26" customFormat="1" ht="16.5" customHeight="1" hidden="1">
      <c r="A150" s="27" t="s">
        <v>86</v>
      </c>
      <c r="B150" s="27" t="s">
        <v>48</v>
      </c>
      <c r="C150" s="12" t="s">
        <v>94</v>
      </c>
      <c r="D150" s="45"/>
      <c r="E150" s="42">
        <f t="shared" si="32"/>
        <v>0</v>
      </c>
      <c r="F150" s="45"/>
      <c r="G150" s="45"/>
      <c r="H150" s="45"/>
      <c r="I150" s="45"/>
      <c r="J150" s="45"/>
      <c r="K150" s="45"/>
      <c r="L150" s="45"/>
      <c r="M150" s="45"/>
      <c r="N150" s="45"/>
    </row>
    <row r="151" spans="1:14" s="26" customFormat="1" ht="16.5" customHeight="1" hidden="1">
      <c r="A151" s="27" t="s">
        <v>86</v>
      </c>
      <c r="B151" s="27" t="s">
        <v>45</v>
      </c>
      <c r="C151" s="12" t="s">
        <v>89</v>
      </c>
      <c r="D151" s="45"/>
      <c r="E151" s="42">
        <f t="shared" si="32"/>
        <v>0</v>
      </c>
      <c r="F151" s="45"/>
      <c r="G151" s="45"/>
      <c r="H151" s="45"/>
      <c r="I151" s="45"/>
      <c r="J151" s="45"/>
      <c r="K151" s="45"/>
      <c r="L151" s="45"/>
      <c r="M151" s="45"/>
      <c r="N151" s="45"/>
    </row>
    <row r="152" spans="1:14" s="26" customFormat="1" ht="16.5" customHeight="1">
      <c r="A152" s="27"/>
      <c r="B152" s="27"/>
      <c r="C152" s="11" t="s">
        <v>90</v>
      </c>
      <c r="D152" s="44">
        <f aca="true" t="shared" si="33" ref="D152:M152">D153+D154+D155+D157+D159+D165+D156+D166</f>
        <v>30402</v>
      </c>
      <c r="E152" s="42">
        <f t="shared" si="32"/>
        <v>80</v>
      </c>
      <c r="F152" s="44">
        <f t="shared" si="33"/>
        <v>0</v>
      </c>
      <c r="G152" s="44">
        <f t="shared" si="33"/>
        <v>0</v>
      </c>
      <c r="H152" s="44">
        <f t="shared" si="33"/>
        <v>0</v>
      </c>
      <c r="I152" s="44">
        <f t="shared" si="33"/>
        <v>80</v>
      </c>
      <c r="J152" s="44">
        <f t="shared" si="33"/>
        <v>0</v>
      </c>
      <c r="K152" s="44">
        <f t="shared" si="33"/>
        <v>0</v>
      </c>
      <c r="L152" s="44">
        <f t="shared" si="33"/>
        <v>0</v>
      </c>
      <c r="M152" s="44">
        <f t="shared" si="33"/>
        <v>0</v>
      </c>
      <c r="N152" s="44">
        <f>N153+N154+N155+N157+N159+N165+N156+N166</f>
        <v>0</v>
      </c>
    </row>
    <row r="153" spans="1:14" s="26" customFormat="1" ht="24.75" customHeight="1" hidden="1">
      <c r="A153" s="27" t="s">
        <v>49</v>
      </c>
      <c r="B153" s="27" t="s">
        <v>48</v>
      </c>
      <c r="C153" s="12" t="s">
        <v>112</v>
      </c>
      <c r="D153" s="45"/>
      <c r="E153" s="42">
        <f t="shared" si="32"/>
        <v>0</v>
      </c>
      <c r="F153" s="44"/>
      <c r="G153" s="44"/>
      <c r="H153" s="44"/>
      <c r="I153" s="45"/>
      <c r="J153" s="44"/>
      <c r="K153" s="44"/>
      <c r="L153" s="44"/>
      <c r="M153" s="44"/>
      <c r="N153" s="44"/>
    </row>
    <row r="154" spans="1:14" s="26" customFormat="1" ht="50.25" customHeight="1">
      <c r="A154" s="27" t="s">
        <v>49</v>
      </c>
      <c r="B154" s="27" t="s">
        <v>48</v>
      </c>
      <c r="C154" s="37" t="s">
        <v>126</v>
      </c>
      <c r="D154" s="45">
        <v>1360</v>
      </c>
      <c r="E154" s="48">
        <f t="shared" si="32"/>
        <v>0</v>
      </c>
      <c r="F154" s="45"/>
      <c r="G154" s="45"/>
      <c r="H154" s="45"/>
      <c r="I154" s="45"/>
      <c r="J154" s="45"/>
      <c r="K154" s="45"/>
      <c r="L154" s="45"/>
      <c r="M154" s="45"/>
      <c r="N154" s="45"/>
    </row>
    <row r="155" spans="1:14" s="26" customFormat="1" ht="67.5" customHeight="1">
      <c r="A155" s="27" t="s">
        <v>49</v>
      </c>
      <c r="B155" s="27" t="s">
        <v>48</v>
      </c>
      <c r="C155" s="37" t="s">
        <v>116</v>
      </c>
      <c r="D155" s="45">
        <v>27533</v>
      </c>
      <c r="E155" s="48">
        <f t="shared" si="32"/>
        <v>20</v>
      </c>
      <c r="F155" s="45"/>
      <c r="G155" s="45"/>
      <c r="H155" s="45"/>
      <c r="I155" s="45">
        <v>20</v>
      </c>
      <c r="J155" s="45"/>
      <c r="K155" s="45"/>
      <c r="L155" s="45"/>
      <c r="M155" s="45"/>
      <c r="N155" s="45"/>
    </row>
    <row r="156" spans="1:14" s="26" customFormat="1" ht="27" customHeight="1">
      <c r="A156" s="27" t="s">
        <v>49</v>
      </c>
      <c r="B156" s="27" t="s">
        <v>45</v>
      </c>
      <c r="C156" s="28" t="s">
        <v>157</v>
      </c>
      <c r="D156" s="45">
        <v>1449</v>
      </c>
      <c r="E156" s="48">
        <f t="shared" si="32"/>
        <v>10</v>
      </c>
      <c r="F156" s="45"/>
      <c r="G156" s="45"/>
      <c r="H156" s="45"/>
      <c r="I156" s="45">
        <v>10</v>
      </c>
      <c r="J156" s="45"/>
      <c r="K156" s="45"/>
      <c r="L156" s="45"/>
      <c r="M156" s="45"/>
      <c r="N156" s="45"/>
    </row>
    <row r="157" spans="1:14" s="26" customFormat="1" ht="50.25" customHeight="1">
      <c r="A157" s="27" t="s">
        <v>49</v>
      </c>
      <c r="B157" s="27" t="s">
        <v>48</v>
      </c>
      <c r="C157" s="37" t="s">
        <v>162</v>
      </c>
      <c r="D157" s="45">
        <v>50</v>
      </c>
      <c r="E157" s="48">
        <f t="shared" si="32"/>
        <v>0</v>
      </c>
      <c r="F157" s="45"/>
      <c r="G157" s="45"/>
      <c r="H157" s="45"/>
      <c r="I157" s="45"/>
      <c r="J157" s="45"/>
      <c r="K157" s="45"/>
      <c r="L157" s="45"/>
      <c r="M157" s="45"/>
      <c r="N157" s="45"/>
    </row>
    <row r="158" spans="1:14" s="26" customFormat="1" ht="60.75" customHeight="1" hidden="1">
      <c r="A158" s="27" t="s">
        <v>49</v>
      </c>
      <c r="B158" s="27" t="s">
        <v>48</v>
      </c>
      <c r="C158" s="37"/>
      <c r="D158" s="45"/>
      <c r="E158" s="48">
        <f t="shared" si="32"/>
        <v>0</v>
      </c>
      <c r="F158" s="45"/>
      <c r="G158" s="45"/>
      <c r="H158" s="45"/>
      <c r="I158" s="45"/>
      <c r="J158" s="45"/>
      <c r="K158" s="45"/>
      <c r="L158" s="45"/>
      <c r="M158" s="45"/>
      <c r="N158" s="45"/>
    </row>
    <row r="159" spans="1:14" s="26" customFormat="1" ht="87.75" customHeight="1">
      <c r="A159" s="27" t="s">
        <v>49</v>
      </c>
      <c r="B159" s="27" t="s">
        <v>48</v>
      </c>
      <c r="C159" s="37" t="s">
        <v>125</v>
      </c>
      <c r="D159" s="45"/>
      <c r="E159" s="48">
        <f t="shared" si="32"/>
        <v>20</v>
      </c>
      <c r="F159" s="45"/>
      <c r="G159" s="45"/>
      <c r="H159" s="45"/>
      <c r="I159" s="45">
        <v>20</v>
      </c>
      <c r="J159" s="45"/>
      <c r="K159" s="45"/>
      <c r="L159" s="45"/>
      <c r="M159" s="45"/>
      <c r="N159" s="45"/>
    </row>
    <row r="160" spans="1:14" s="26" customFormat="1" ht="16.5" customHeight="1" hidden="1">
      <c r="A160" s="27" t="s">
        <v>49</v>
      </c>
      <c r="B160" s="27" t="s">
        <v>45</v>
      </c>
      <c r="C160" s="12" t="s">
        <v>91</v>
      </c>
      <c r="D160" s="45"/>
      <c r="E160" s="48">
        <f t="shared" si="32"/>
        <v>0</v>
      </c>
      <c r="F160" s="45"/>
      <c r="G160" s="45"/>
      <c r="H160" s="45"/>
      <c r="I160" s="45"/>
      <c r="J160" s="45"/>
      <c r="K160" s="45"/>
      <c r="L160" s="45"/>
      <c r="M160" s="45"/>
      <c r="N160" s="45"/>
    </row>
    <row r="161" spans="1:14" s="26" customFormat="1" ht="16.5" customHeight="1" hidden="1">
      <c r="A161" s="27" t="s">
        <v>49</v>
      </c>
      <c r="B161" s="27" t="s">
        <v>47</v>
      </c>
      <c r="C161" s="12" t="s">
        <v>91</v>
      </c>
      <c r="D161" s="45"/>
      <c r="E161" s="48">
        <f t="shared" si="32"/>
        <v>0</v>
      </c>
      <c r="F161" s="45"/>
      <c r="G161" s="45"/>
      <c r="H161" s="45"/>
      <c r="I161" s="45"/>
      <c r="J161" s="45"/>
      <c r="K161" s="45"/>
      <c r="L161" s="45"/>
      <c r="M161" s="45"/>
      <c r="N161" s="45"/>
    </row>
    <row r="162" spans="1:14" s="26" customFormat="1" ht="19.5" customHeight="1" hidden="1">
      <c r="A162" s="27" t="s">
        <v>49</v>
      </c>
      <c r="B162" s="27" t="s">
        <v>50</v>
      </c>
      <c r="C162" s="12" t="s">
        <v>106</v>
      </c>
      <c r="D162" s="40"/>
      <c r="E162" s="48">
        <f t="shared" si="32"/>
        <v>0</v>
      </c>
      <c r="F162" s="40"/>
      <c r="G162" s="40"/>
      <c r="H162" s="40"/>
      <c r="I162" s="40"/>
      <c r="J162" s="40"/>
      <c r="K162" s="40"/>
      <c r="L162" s="40"/>
      <c r="M162" s="40"/>
      <c r="N162" s="40"/>
    </row>
    <row r="163" spans="1:14" s="26" customFormat="1" ht="21" customHeight="1" hidden="1">
      <c r="A163" s="27" t="s">
        <v>49</v>
      </c>
      <c r="B163" s="27" t="s">
        <v>50</v>
      </c>
      <c r="C163" s="12" t="s">
        <v>107</v>
      </c>
      <c r="D163" s="40"/>
      <c r="E163" s="48">
        <f t="shared" si="32"/>
        <v>0</v>
      </c>
      <c r="F163" s="40"/>
      <c r="G163" s="40"/>
      <c r="H163" s="40"/>
      <c r="I163" s="40"/>
      <c r="J163" s="40"/>
      <c r="K163" s="40"/>
      <c r="L163" s="40"/>
      <c r="M163" s="40"/>
      <c r="N163" s="40"/>
    </row>
    <row r="164" spans="1:14" s="26" customFormat="1" ht="48" customHeight="1" hidden="1">
      <c r="A164" s="27" t="s">
        <v>49</v>
      </c>
      <c r="B164" s="27" t="s">
        <v>48</v>
      </c>
      <c r="C164" s="37" t="s">
        <v>105</v>
      </c>
      <c r="D164" s="40"/>
      <c r="E164" s="48">
        <f t="shared" si="32"/>
        <v>0</v>
      </c>
      <c r="F164" s="40"/>
      <c r="G164" s="40"/>
      <c r="H164" s="40"/>
      <c r="I164" s="40"/>
      <c r="J164" s="40"/>
      <c r="K164" s="40"/>
      <c r="L164" s="40"/>
      <c r="M164" s="40"/>
      <c r="N164" s="40"/>
    </row>
    <row r="165" spans="1:14" s="26" customFormat="1" ht="66" customHeight="1">
      <c r="A165" s="27" t="s">
        <v>49</v>
      </c>
      <c r="B165" s="27" t="s">
        <v>47</v>
      </c>
      <c r="C165" s="37" t="s">
        <v>125</v>
      </c>
      <c r="D165" s="40"/>
      <c r="E165" s="48">
        <f t="shared" si="32"/>
        <v>20</v>
      </c>
      <c r="F165" s="40"/>
      <c r="G165" s="40"/>
      <c r="H165" s="40"/>
      <c r="I165" s="40">
        <v>20</v>
      </c>
      <c r="J165" s="40"/>
      <c r="K165" s="40"/>
      <c r="L165" s="40"/>
      <c r="M165" s="40"/>
      <c r="N165" s="40"/>
    </row>
    <row r="166" spans="1:14" s="26" customFormat="1" ht="66" customHeight="1">
      <c r="A166" s="27" t="s">
        <v>49</v>
      </c>
      <c r="B166" s="27" t="s">
        <v>52</v>
      </c>
      <c r="C166" s="29" t="s">
        <v>15</v>
      </c>
      <c r="D166" s="40">
        <v>10</v>
      </c>
      <c r="E166" s="48">
        <f t="shared" si="32"/>
        <v>10</v>
      </c>
      <c r="F166" s="40"/>
      <c r="G166" s="40"/>
      <c r="H166" s="40"/>
      <c r="I166" s="40">
        <v>10</v>
      </c>
      <c r="J166" s="40"/>
      <c r="K166" s="40"/>
      <c r="L166" s="40"/>
      <c r="M166" s="40"/>
      <c r="N166" s="40"/>
    </row>
    <row r="167" spans="1:14" s="26" customFormat="1" ht="16.5" customHeight="1">
      <c r="A167" s="33"/>
      <c r="B167" s="27"/>
      <c r="C167" s="11" t="s">
        <v>92</v>
      </c>
      <c r="D167" s="39">
        <f aca="true" t="shared" si="34" ref="D167:M167">SUM(D168:D195,D196)</f>
        <v>3551</v>
      </c>
      <c r="E167" s="42">
        <f t="shared" si="32"/>
        <v>447</v>
      </c>
      <c r="F167" s="47">
        <f t="shared" si="34"/>
        <v>207</v>
      </c>
      <c r="G167" s="47">
        <f t="shared" si="34"/>
        <v>140</v>
      </c>
      <c r="H167" s="47">
        <f t="shared" si="34"/>
        <v>0</v>
      </c>
      <c r="I167" s="47">
        <f t="shared" si="34"/>
        <v>100</v>
      </c>
      <c r="J167" s="47">
        <f t="shared" si="34"/>
        <v>0</v>
      </c>
      <c r="K167" s="47">
        <f t="shared" si="34"/>
        <v>0</v>
      </c>
      <c r="L167" s="47">
        <f t="shared" si="34"/>
        <v>0</v>
      </c>
      <c r="M167" s="47">
        <f t="shared" si="34"/>
        <v>0</v>
      </c>
      <c r="N167" s="47">
        <f>SUM(N168:N195,N196)</f>
        <v>0</v>
      </c>
    </row>
    <row r="168" spans="1:14" ht="17.25" customHeight="1">
      <c r="A168" s="19" t="s">
        <v>32</v>
      </c>
      <c r="B168" s="4">
        <v>223</v>
      </c>
      <c r="C168" s="5" t="s">
        <v>54</v>
      </c>
      <c r="D168" s="40">
        <v>300</v>
      </c>
      <c r="E168" s="48">
        <f t="shared" si="32"/>
        <v>300</v>
      </c>
      <c r="F168" s="40">
        <v>100</v>
      </c>
      <c r="G168" s="40">
        <v>100</v>
      </c>
      <c r="H168" s="40"/>
      <c r="I168" s="40">
        <v>100</v>
      </c>
      <c r="J168" s="40"/>
      <c r="K168" s="40"/>
      <c r="L168" s="40"/>
      <c r="M168" s="40"/>
      <c r="N168" s="40"/>
    </row>
    <row r="169" spans="1:14" ht="18" customHeight="1">
      <c r="A169" s="19" t="s">
        <v>32</v>
      </c>
      <c r="B169" s="4">
        <v>225</v>
      </c>
      <c r="C169" s="5" t="s">
        <v>54</v>
      </c>
      <c r="D169" s="40">
        <v>60</v>
      </c>
      <c r="E169" s="48">
        <f t="shared" si="32"/>
        <v>5</v>
      </c>
      <c r="F169" s="40">
        <v>5</v>
      </c>
      <c r="G169" s="40"/>
      <c r="H169" s="40"/>
      <c r="I169" s="40"/>
      <c r="J169" s="40"/>
      <c r="K169" s="40"/>
      <c r="L169" s="40"/>
      <c r="M169" s="40"/>
      <c r="N169" s="40"/>
    </row>
    <row r="170" spans="1:14" ht="17.25" customHeight="1">
      <c r="A170" s="19" t="s">
        <v>32</v>
      </c>
      <c r="B170" s="4">
        <v>226</v>
      </c>
      <c r="C170" s="5" t="s">
        <v>54</v>
      </c>
      <c r="D170" s="40">
        <v>20</v>
      </c>
      <c r="E170" s="48">
        <f t="shared" si="32"/>
        <v>5</v>
      </c>
      <c r="F170" s="40">
        <v>5</v>
      </c>
      <c r="G170" s="40"/>
      <c r="H170" s="40"/>
      <c r="I170" s="40"/>
      <c r="J170" s="40"/>
      <c r="K170" s="40"/>
      <c r="L170" s="40"/>
      <c r="M170" s="40"/>
      <c r="N170" s="40"/>
    </row>
    <row r="171" spans="1:14" ht="17.25" customHeight="1">
      <c r="A171" s="19" t="s">
        <v>32</v>
      </c>
      <c r="B171" s="4">
        <v>310</v>
      </c>
      <c r="C171" s="5" t="s">
        <v>54</v>
      </c>
      <c r="D171" s="40">
        <v>40</v>
      </c>
      <c r="E171" s="48">
        <f t="shared" si="32"/>
        <v>20</v>
      </c>
      <c r="F171" s="40">
        <v>10</v>
      </c>
      <c r="G171" s="40">
        <v>10</v>
      </c>
      <c r="H171" s="40"/>
      <c r="I171" s="40"/>
      <c r="J171" s="40"/>
      <c r="K171" s="40"/>
      <c r="L171" s="40"/>
      <c r="M171" s="40"/>
      <c r="N171" s="40"/>
    </row>
    <row r="172" spans="1:14" ht="17.25" customHeight="1" hidden="1">
      <c r="A172" s="19"/>
      <c r="B172" s="4"/>
      <c r="C172" s="5"/>
      <c r="D172" s="40"/>
      <c r="E172" s="48">
        <f t="shared" si="32"/>
        <v>0</v>
      </c>
      <c r="F172" s="40"/>
      <c r="G172" s="40"/>
      <c r="H172" s="40"/>
      <c r="I172" s="40"/>
      <c r="J172" s="40"/>
      <c r="K172" s="40"/>
      <c r="L172" s="40"/>
      <c r="M172" s="40"/>
      <c r="N172" s="40"/>
    </row>
    <row r="173" spans="1:14" ht="17.25" customHeight="1" hidden="1">
      <c r="A173" s="19"/>
      <c r="B173" s="4"/>
      <c r="C173" s="5"/>
      <c r="D173" s="40"/>
      <c r="E173" s="48">
        <f t="shared" si="32"/>
        <v>0</v>
      </c>
      <c r="F173" s="40"/>
      <c r="G173" s="40"/>
      <c r="H173" s="40"/>
      <c r="I173" s="40"/>
      <c r="J173" s="40"/>
      <c r="K173" s="40"/>
      <c r="L173" s="40"/>
      <c r="M173" s="40"/>
      <c r="N173" s="40"/>
    </row>
    <row r="174" spans="1:14" ht="17.25" customHeight="1">
      <c r="A174" s="19" t="s">
        <v>32</v>
      </c>
      <c r="B174" s="4">
        <v>340</v>
      </c>
      <c r="C174" s="5" t="s">
        <v>54</v>
      </c>
      <c r="D174" s="40">
        <v>40</v>
      </c>
      <c r="E174" s="48">
        <f t="shared" si="32"/>
        <v>20</v>
      </c>
      <c r="F174" s="40">
        <v>10</v>
      </c>
      <c r="G174" s="40">
        <v>10</v>
      </c>
      <c r="H174" s="40"/>
      <c r="I174" s="40"/>
      <c r="J174" s="40"/>
      <c r="K174" s="40"/>
      <c r="L174" s="40"/>
      <c r="M174" s="40"/>
      <c r="N174" s="40"/>
    </row>
    <row r="175" spans="1:14" ht="17.25" customHeight="1" hidden="1">
      <c r="A175" s="19" t="s">
        <v>32</v>
      </c>
      <c r="B175" s="4">
        <v>222</v>
      </c>
      <c r="C175" s="5" t="s">
        <v>55</v>
      </c>
      <c r="D175" s="40"/>
      <c r="E175" s="48">
        <f t="shared" si="32"/>
        <v>0</v>
      </c>
      <c r="F175" s="40"/>
      <c r="G175" s="40"/>
      <c r="H175" s="40"/>
      <c r="I175" s="40"/>
      <c r="J175" s="40"/>
      <c r="K175" s="40"/>
      <c r="L175" s="40"/>
      <c r="M175" s="40"/>
      <c r="N175" s="40"/>
    </row>
    <row r="176" spans="1:14" ht="17.25" customHeight="1" hidden="1">
      <c r="A176" s="19"/>
      <c r="B176" s="4"/>
      <c r="C176" s="5"/>
      <c r="D176" s="40"/>
      <c r="E176" s="48">
        <f t="shared" si="32"/>
        <v>0</v>
      </c>
      <c r="F176" s="40"/>
      <c r="G176" s="40"/>
      <c r="H176" s="40"/>
      <c r="I176" s="40"/>
      <c r="J176" s="40"/>
      <c r="K176" s="40"/>
      <c r="L176" s="40"/>
      <c r="M176" s="40"/>
      <c r="N176" s="40"/>
    </row>
    <row r="177" spans="1:14" ht="17.25" customHeight="1">
      <c r="A177" s="19" t="s">
        <v>32</v>
      </c>
      <c r="B177" s="4">
        <v>225</v>
      </c>
      <c r="C177" s="5" t="s">
        <v>55</v>
      </c>
      <c r="D177" s="40"/>
      <c r="E177" s="48">
        <f t="shared" si="32"/>
        <v>2</v>
      </c>
      <c r="F177" s="40">
        <v>2</v>
      </c>
      <c r="G177" s="40"/>
      <c r="H177" s="40"/>
      <c r="I177" s="40"/>
      <c r="J177" s="40"/>
      <c r="K177" s="40"/>
      <c r="L177" s="40"/>
      <c r="M177" s="40"/>
      <c r="N177" s="40"/>
    </row>
    <row r="178" spans="1:14" ht="17.25" customHeight="1" hidden="1">
      <c r="A178" s="19" t="s">
        <v>32</v>
      </c>
      <c r="B178" s="4">
        <v>226</v>
      </c>
      <c r="C178" s="5" t="s">
        <v>55</v>
      </c>
      <c r="D178" s="40"/>
      <c r="E178" s="48">
        <f t="shared" si="32"/>
        <v>0</v>
      </c>
      <c r="F178" s="40"/>
      <c r="G178" s="40"/>
      <c r="H178" s="40"/>
      <c r="I178" s="40"/>
      <c r="J178" s="40"/>
      <c r="K178" s="40"/>
      <c r="L178" s="40"/>
      <c r="M178" s="40"/>
      <c r="N178" s="40"/>
    </row>
    <row r="179" spans="1:14" ht="17.25" customHeight="1" hidden="1">
      <c r="A179" s="19" t="s">
        <v>32</v>
      </c>
      <c r="B179" s="4">
        <v>340</v>
      </c>
      <c r="C179" s="5" t="s">
        <v>55</v>
      </c>
      <c r="D179" s="40"/>
      <c r="E179" s="48">
        <f t="shared" si="32"/>
        <v>0</v>
      </c>
      <c r="F179" s="40"/>
      <c r="G179" s="40"/>
      <c r="H179" s="40"/>
      <c r="I179" s="40"/>
      <c r="J179" s="40"/>
      <c r="K179" s="40"/>
      <c r="L179" s="40"/>
      <c r="M179" s="40"/>
      <c r="N179" s="40"/>
    </row>
    <row r="180" spans="1:14" ht="17.25" customHeight="1" hidden="1">
      <c r="A180" s="19" t="s">
        <v>32</v>
      </c>
      <c r="B180" s="4">
        <v>225</v>
      </c>
      <c r="C180" s="5" t="s">
        <v>93</v>
      </c>
      <c r="D180" s="40"/>
      <c r="E180" s="48">
        <f t="shared" si="32"/>
        <v>0</v>
      </c>
      <c r="F180" s="40"/>
      <c r="G180" s="40"/>
      <c r="H180" s="40"/>
      <c r="I180" s="40"/>
      <c r="J180" s="40"/>
      <c r="K180" s="40"/>
      <c r="L180" s="40"/>
      <c r="M180" s="40"/>
      <c r="N180" s="40"/>
    </row>
    <row r="181" spans="1:14" ht="17.25" customHeight="1" hidden="1">
      <c r="A181" s="19" t="s">
        <v>32</v>
      </c>
      <c r="B181" s="4">
        <v>340</v>
      </c>
      <c r="C181" s="5" t="s">
        <v>93</v>
      </c>
      <c r="D181" s="40"/>
      <c r="E181" s="48">
        <f t="shared" si="32"/>
        <v>0</v>
      </c>
      <c r="F181" s="40"/>
      <c r="G181" s="40"/>
      <c r="H181" s="40"/>
      <c r="I181" s="40"/>
      <c r="J181" s="40"/>
      <c r="K181" s="40"/>
      <c r="L181" s="40"/>
      <c r="M181" s="40"/>
      <c r="N181" s="40"/>
    </row>
    <row r="182" spans="1:14" ht="17.25" customHeight="1" hidden="1">
      <c r="A182" s="19" t="s">
        <v>32</v>
      </c>
      <c r="B182" s="4">
        <v>225</v>
      </c>
      <c r="C182" s="5" t="s">
        <v>56</v>
      </c>
      <c r="D182" s="40"/>
      <c r="E182" s="48">
        <f t="shared" si="32"/>
        <v>0</v>
      </c>
      <c r="F182" s="40"/>
      <c r="G182" s="40"/>
      <c r="H182" s="40"/>
      <c r="I182" s="40"/>
      <c r="J182" s="40"/>
      <c r="K182" s="40"/>
      <c r="L182" s="40"/>
      <c r="M182" s="40"/>
      <c r="N182" s="40"/>
    </row>
    <row r="183" spans="1:14" ht="17.25" customHeight="1" hidden="1">
      <c r="A183" s="19" t="s">
        <v>32</v>
      </c>
      <c r="B183" s="4">
        <v>226</v>
      </c>
      <c r="C183" s="5" t="s">
        <v>56</v>
      </c>
      <c r="D183" s="40"/>
      <c r="E183" s="48">
        <f t="shared" si="32"/>
        <v>0</v>
      </c>
      <c r="F183" s="40"/>
      <c r="G183" s="40"/>
      <c r="H183" s="40"/>
      <c r="I183" s="40"/>
      <c r="J183" s="40"/>
      <c r="K183" s="40"/>
      <c r="L183" s="40"/>
      <c r="M183" s="40"/>
      <c r="N183" s="40"/>
    </row>
    <row r="184" spans="1:14" ht="17.25" customHeight="1" hidden="1">
      <c r="A184" s="19" t="s">
        <v>32</v>
      </c>
      <c r="B184" s="4">
        <v>340</v>
      </c>
      <c r="C184" s="5" t="s">
        <v>56</v>
      </c>
      <c r="D184" s="40"/>
      <c r="E184" s="48">
        <f t="shared" si="32"/>
        <v>0</v>
      </c>
      <c r="F184" s="40"/>
      <c r="G184" s="40"/>
      <c r="H184" s="40"/>
      <c r="I184" s="40"/>
      <c r="J184" s="40"/>
      <c r="K184" s="40"/>
      <c r="L184" s="40"/>
      <c r="M184" s="40"/>
      <c r="N184" s="40"/>
    </row>
    <row r="185" spans="1:14" ht="17.25" customHeight="1" hidden="1">
      <c r="A185" s="19" t="s">
        <v>32</v>
      </c>
      <c r="B185" s="4">
        <v>222</v>
      </c>
      <c r="C185" s="5" t="s">
        <v>51</v>
      </c>
      <c r="D185" s="40"/>
      <c r="E185" s="48">
        <f t="shared" si="32"/>
        <v>0</v>
      </c>
      <c r="F185" s="40"/>
      <c r="G185" s="40"/>
      <c r="H185" s="40"/>
      <c r="I185" s="40"/>
      <c r="J185" s="40"/>
      <c r="K185" s="40"/>
      <c r="L185" s="40"/>
      <c r="M185" s="40"/>
      <c r="N185" s="40"/>
    </row>
    <row r="186" spans="1:14" ht="17.25" customHeight="1">
      <c r="A186" s="19" t="s">
        <v>32</v>
      </c>
      <c r="B186" s="4">
        <v>226</v>
      </c>
      <c r="C186" s="5" t="s">
        <v>55</v>
      </c>
      <c r="D186" s="40"/>
      <c r="E186" s="48">
        <f t="shared" si="32"/>
        <v>5</v>
      </c>
      <c r="F186" s="40">
        <v>5</v>
      </c>
      <c r="G186" s="40"/>
      <c r="H186" s="40"/>
      <c r="I186" s="40"/>
      <c r="J186" s="40"/>
      <c r="K186" s="40"/>
      <c r="L186" s="40"/>
      <c r="M186" s="40"/>
      <c r="N186" s="40"/>
    </row>
    <row r="187" spans="1:14" ht="17.25" customHeight="1">
      <c r="A187" s="19" t="s">
        <v>32</v>
      </c>
      <c r="B187" s="4">
        <v>340</v>
      </c>
      <c r="C187" s="5" t="s">
        <v>55</v>
      </c>
      <c r="D187" s="40"/>
      <c r="E187" s="48">
        <f t="shared" si="32"/>
        <v>5</v>
      </c>
      <c r="F187" s="40">
        <v>5</v>
      </c>
      <c r="G187" s="40"/>
      <c r="H187" s="40"/>
      <c r="I187" s="40"/>
      <c r="J187" s="40"/>
      <c r="K187" s="40"/>
      <c r="L187" s="40"/>
      <c r="M187" s="40"/>
      <c r="N187" s="40"/>
    </row>
    <row r="188" spans="1:14" ht="17.25" customHeight="1">
      <c r="A188" s="19" t="s">
        <v>32</v>
      </c>
      <c r="B188" s="4">
        <v>225</v>
      </c>
      <c r="C188" s="5" t="s">
        <v>56</v>
      </c>
      <c r="D188" s="40">
        <v>108</v>
      </c>
      <c r="E188" s="48">
        <f t="shared" si="32"/>
        <v>10</v>
      </c>
      <c r="F188" s="40">
        <v>10</v>
      </c>
      <c r="G188" s="40"/>
      <c r="H188" s="40"/>
      <c r="I188" s="40"/>
      <c r="J188" s="40"/>
      <c r="K188" s="40"/>
      <c r="L188" s="40"/>
      <c r="M188" s="40"/>
      <c r="N188" s="40"/>
    </row>
    <row r="189" spans="1:14" ht="17.25" customHeight="1">
      <c r="A189" s="19" t="s">
        <v>32</v>
      </c>
      <c r="B189" s="4">
        <v>310</v>
      </c>
      <c r="C189" s="5" t="s">
        <v>56</v>
      </c>
      <c r="D189" s="40">
        <v>10</v>
      </c>
      <c r="E189" s="48">
        <f t="shared" si="32"/>
        <v>5</v>
      </c>
      <c r="F189" s="40">
        <v>5</v>
      </c>
      <c r="G189" s="40"/>
      <c r="H189" s="40"/>
      <c r="I189" s="40"/>
      <c r="J189" s="40"/>
      <c r="K189" s="40"/>
      <c r="L189" s="40"/>
      <c r="M189" s="40"/>
      <c r="N189" s="40"/>
    </row>
    <row r="190" spans="1:14" ht="17.25" customHeight="1">
      <c r="A190" s="19" t="s">
        <v>32</v>
      </c>
      <c r="B190" s="4">
        <v>340</v>
      </c>
      <c r="C190" s="5" t="s">
        <v>56</v>
      </c>
      <c r="D190" s="40">
        <v>204</v>
      </c>
      <c r="E190" s="48">
        <f t="shared" si="32"/>
        <v>5</v>
      </c>
      <c r="F190" s="40">
        <v>5</v>
      </c>
      <c r="G190" s="40"/>
      <c r="H190" s="40"/>
      <c r="I190" s="40"/>
      <c r="J190" s="40"/>
      <c r="K190" s="40"/>
      <c r="L190" s="40"/>
      <c r="M190" s="40"/>
      <c r="N190" s="40"/>
    </row>
    <row r="191" spans="1:14" ht="17.25" customHeight="1">
      <c r="A191" s="19" t="s">
        <v>32</v>
      </c>
      <c r="B191" s="4">
        <v>225</v>
      </c>
      <c r="C191" s="5" t="s">
        <v>51</v>
      </c>
      <c r="D191" s="40">
        <v>456</v>
      </c>
      <c r="E191" s="48">
        <f t="shared" si="32"/>
        <v>10</v>
      </c>
      <c r="F191" s="40">
        <v>10</v>
      </c>
      <c r="G191" s="40"/>
      <c r="H191" s="40"/>
      <c r="I191" s="40"/>
      <c r="J191" s="40"/>
      <c r="K191" s="40"/>
      <c r="L191" s="40"/>
      <c r="M191" s="40"/>
      <c r="N191" s="40"/>
    </row>
    <row r="192" spans="1:14" ht="17.25" customHeight="1">
      <c r="A192" s="19" t="s">
        <v>32</v>
      </c>
      <c r="B192" s="4">
        <v>226</v>
      </c>
      <c r="C192" s="5" t="s">
        <v>51</v>
      </c>
      <c r="D192" s="40">
        <v>20</v>
      </c>
      <c r="E192" s="48">
        <f t="shared" si="32"/>
        <v>5</v>
      </c>
      <c r="F192" s="40">
        <v>5</v>
      </c>
      <c r="G192" s="40"/>
      <c r="H192" s="40"/>
      <c r="I192" s="40"/>
      <c r="J192" s="40"/>
      <c r="K192" s="40"/>
      <c r="L192" s="40"/>
      <c r="M192" s="40"/>
      <c r="N192" s="40"/>
    </row>
    <row r="193" spans="1:14" ht="17.25" customHeight="1">
      <c r="A193" s="19" t="s">
        <v>32</v>
      </c>
      <c r="B193" s="4">
        <v>290</v>
      </c>
      <c r="C193" s="5" t="s">
        <v>51</v>
      </c>
      <c r="D193" s="40">
        <v>25</v>
      </c>
      <c r="E193" s="48">
        <f t="shared" si="32"/>
        <v>5</v>
      </c>
      <c r="F193" s="40">
        <v>5</v>
      </c>
      <c r="G193" s="40"/>
      <c r="H193" s="40"/>
      <c r="I193" s="40"/>
      <c r="J193" s="40"/>
      <c r="K193" s="40"/>
      <c r="L193" s="40"/>
      <c r="M193" s="40"/>
      <c r="N193" s="40"/>
    </row>
    <row r="194" spans="1:14" ht="17.25" customHeight="1" hidden="1">
      <c r="A194" s="19" t="s">
        <v>32</v>
      </c>
      <c r="B194" s="4">
        <v>310</v>
      </c>
      <c r="C194" s="5" t="s">
        <v>51</v>
      </c>
      <c r="D194" s="40"/>
      <c r="E194" s="48">
        <f t="shared" si="32"/>
        <v>0</v>
      </c>
      <c r="F194" s="40"/>
      <c r="G194" s="40"/>
      <c r="H194" s="40"/>
      <c r="I194" s="40"/>
      <c r="J194" s="40"/>
      <c r="K194" s="40"/>
      <c r="L194" s="40"/>
      <c r="M194" s="40"/>
      <c r="N194" s="40"/>
    </row>
    <row r="195" spans="1:14" ht="17.25" customHeight="1">
      <c r="A195" s="19" t="s">
        <v>32</v>
      </c>
      <c r="B195" s="4">
        <v>310</v>
      </c>
      <c r="C195" s="5" t="s">
        <v>51</v>
      </c>
      <c r="D195" s="40">
        <v>1925</v>
      </c>
      <c r="E195" s="48">
        <f t="shared" si="32"/>
        <v>20</v>
      </c>
      <c r="F195" s="40">
        <v>10</v>
      </c>
      <c r="G195" s="40">
        <v>10</v>
      </c>
      <c r="H195" s="40"/>
      <c r="I195" s="40"/>
      <c r="J195" s="40"/>
      <c r="K195" s="40"/>
      <c r="L195" s="40"/>
      <c r="M195" s="40"/>
      <c r="N195" s="40"/>
    </row>
    <row r="196" spans="1:14" ht="17.25" customHeight="1">
      <c r="A196" s="19" t="s">
        <v>32</v>
      </c>
      <c r="B196" s="4">
        <v>340</v>
      </c>
      <c r="C196" s="5" t="s">
        <v>51</v>
      </c>
      <c r="D196" s="40">
        <v>343</v>
      </c>
      <c r="E196" s="48">
        <f t="shared" si="32"/>
        <v>25</v>
      </c>
      <c r="F196" s="40">
        <v>15</v>
      </c>
      <c r="G196" s="40">
        <v>10</v>
      </c>
      <c r="H196" s="40"/>
      <c r="I196" s="40"/>
      <c r="J196" s="40"/>
      <c r="K196" s="40"/>
      <c r="L196" s="40"/>
      <c r="M196" s="40"/>
      <c r="N196" s="40"/>
    </row>
    <row r="197" spans="1:14" ht="15.75">
      <c r="A197" s="126" t="s">
        <v>31</v>
      </c>
      <c r="B197" s="127"/>
      <c r="C197" s="127"/>
      <c r="D197" s="42">
        <f aca="true" t="shared" si="35" ref="D197:M197">SUM(D167,D152,D145)</f>
        <v>33953</v>
      </c>
      <c r="E197" s="42">
        <f t="shared" si="32"/>
        <v>527</v>
      </c>
      <c r="F197" s="42">
        <f t="shared" si="35"/>
        <v>207</v>
      </c>
      <c r="G197" s="42">
        <f t="shared" si="35"/>
        <v>140</v>
      </c>
      <c r="H197" s="42">
        <f t="shared" si="35"/>
        <v>0</v>
      </c>
      <c r="I197" s="42">
        <f t="shared" si="35"/>
        <v>180</v>
      </c>
      <c r="J197" s="42">
        <f t="shared" si="35"/>
        <v>0</v>
      </c>
      <c r="K197" s="42">
        <f t="shared" si="35"/>
        <v>0</v>
      </c>
      <c r="L197" s="42">
        <f t="shared" si="35"/>
        <v>0</v>
      </c>
      <c r="M197" s="42">
        <f t="shared" si="35"/>
        <v>0</v>
      </c>
      <c r="N197" s="42">
        <f>SUM(N167,N152,N145)</f>
        <v>0</v>
      </c>
    </row>
    <row r="198" spans="1:14" s="26" customFormat="1" ht="15.75" hidden="1">
      <c r="A198" s="131" t="s">
        <v>77</v>
      </c>
      <c r="B198" s="132"/>
      <c r="C198" s="133"/>
      <c r="D198" s="53"/>
      <c r="E198" s="42">
        <f t="shared" si="32"/>
        <v>0</v>
      </c>
      <c r="F198" s="53"/>
      <c r="G198" s="53"/>
      <c r="H198" s="53"/>
      <c r="I198" s="53"/>
      <c r="J198" s="53"/>
      <c r="K198" s="53"/>
      <c r="L198" s="53"/>
      <c r="M198" s="53"/>
      <c r="N198" s="53"/>
    </row>
    <row r="199" spans="1:14" s="26" customFormat="1" ht="18" customHeight="1" hidden="1">
      <c r="A199" s="22" t="s">
        <v>78</v>
      </c>
      <c r="B199" s="13" t="s">
        <v>48</v>
      </c>
      <c r="C199" s="14" t="s">
        <v>84</v>
      </c>
      <c r="D199" s="45"/>
      <c r="E199" s="42">
        <f t="shared" si="32"/>
        <v>0</v>
      </c>
      <c r="F199" s="45"/>
      <c r="G199" s="45"/>
      <c r="H199" s="45"/>
      <c r="I199" s="45"/>
      <c r="J199" s="45"/>
      <c r="K199" s="45"/>
      <c r="L199" s="45"/>
      <c r="M199" s="45"/>
      <c r="N199" s="45"/>
    </row>
    <row r="200" spans="1:14" s="26" customFormat="1" ht="15.75" hidden="1">
      <c r="A200" s="22" t="s">
        <v>78</v>
      </c>
      <c r="B200" s="13" t="s">
        <v>45</v>
      </c>
      <c r="C200" s="14" t="s">
        <v>85</v>
      </c>
      <c r="D200" s="45"/>
      <c r="E200" s="42">
        <f t="shared" si="32"/>
        <v>0</v>
      </c>
      <c r="F200" s="45"/>
      <c r="G200" s="45"/>
      <c r="H200" s="45"/>
      <c r="I200" s="45"/>
      <c r="J200" s="45"/>
      <c r="K200" s="45"/>
      <c r="L200" s="45"/>
      <c r="M200" s="45"/>
      <c r="N200" s="45"/>
    </row>
    <row r="201" spans="1:14" s="26" customFormat="1" ht="15.75" hidden="1">
      <c r="A201" s="22" t="s">
        <v>78</v>
      </c>
      <c r="B201" s="13" t="s">
        <v>47</v>
      </c>
      <c r="C201" s="14" t="s">
        <v>85</v>
      </c>
      <c r="D201" s="45"/>
      <c r="E201" s="42">
        <f t="shared" si="32"/>
        <v>0</v>
      </c>
      <c r="F201" s="45"/>
      <c r="G201" s="45"/>
      <c r="H201" s="45"/>
      <c r="I201" s="45"/>
      <c r="J201" s="45"/>
      <c r="K201" s="45"/>
      <c r="L201" s="45"/>
      <c r="M201" s="45"/>
      <c r="N201" s="45"/>
    </row>
    <row r="202" spans="1:14" s="56" customFormat="1" ht="15.75" hidden="1">
      <c r="A202" s="126" t="s">
        <v>79</v>
      </c>
      <c r="B202" s="127"/>
      <c r="C202" s="127"/>
      <c r="D202" s="42">
        <f aca="true" t="shared" si="36" ref="D202:I202">SUM(D199:D201)</f>
        <v>0</v>
      </c>
      <c r="E202" s="42">
        <f t="shared" si="32"/>
        <v>0</v>
      </c>
      <c r="F202" s="42">
        <f t="shared" si="36"/>
        <v>0</v>
      </c>
      <c r="G202" s="42">
        <f t="shared" si="36"/>
        <v>0</v>
      </c>
      <c r="H202" s="42">
        <f t="shared" si="36"/>
        <v>0</v>
      </c>
      <c r="I202" s="42">
        <f t="shared" si="36"/>
        <v>0</v>
      </c>
      <c r="J202" s="42"/>
      <c r="K202" s="42"/>
      <c r="L202" s="42"/>
      <c r="M202" s="42">
        <f>SUM(M199:M201)</f>
        <v>0</v>
      </c>
      <c r="N202" s="42">
        <f>SUM(N199:N201)</f>
        <v>0</v>
      </c>
    </row>
    <row r="203" spans="1:14" ht="21.75" customHeight="1">
      <c r="A203" s="139" t="s">
        <v>35</v>
      </c>
      <c r="B203" s="140"/>
      <c r="C203" s="140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</row>
    <row r="204" spans="1:14" ht="15" customHeight="1" hidden="1">
      <c r="A204" s="22" t="s">
        <v>37</v>
      </c>
      <c r="B204" s="13" t="s">
        <v>82</v>
      </c>
      <c r="C204" s="29" t="s">
        <v>2</v>
      </c>
      <c r="D204" s="45"/>
      <c r="E204" s="42">
        <f t="shared" si="32"/>
        <v>0</v>
      </c>
      <c r="F204" s="45"/>
      <c r="G204" s="45"/>
      <c r="H204" s="45"/>
      <c r="I204" s="45"/>
      <c r="J204" s="45"/>
      <c r="K204" s="45"/>
      <c r="L204" s="45"/>
      <c r="M204" s="45"/>
      <c r="N204" s="45"/>
    </row>
    <row r="205" spans="1:14" ht="15" customHeight="1" hidden="1">
      <c r="A205" s="22" t="s">
        <v>37</v>
      </c>
      <c r="B205" s="13" t="s">
        <v>83</v>
      </c>
      <c r="C205" s="29" t="s">
        <v>6</v>
      </c>
      <c r="D205" s="45"/>
      <c r="E205" s="42">
        <f t="shared" si="32"/>
        <v>0</v>
      </c>
      <c r="F205" s="45"/>
      <c r="G205" s="45"/>
      <c r="H205" s="45"/>
      <c r="I205" s="45"/>
      <c r="J205" s="45"/>
      <c r="K205" s="45"/>
      <c r="L205" s="45"/>
      <c r="M205" s="45"/>
      <c r="N205" s="45"/>
    </row>
    <row r="206" spans="1:14" ht="16.5" customHeight="1">
      <c r="A206" s="22" t="s">
        <v>37</v>
      </c>
      <c r="B206" s="13" t="s">
        <v>45</v>
      </c>
      <c r="C206" s="29" t="s">
        <v>113</v>
      </c>
      <c r="D206" s="45">
        <v>10</v>
      </c>
      <c r="E206" s="48">
        <f t="shared" si="32"/>
        <v>1</v>
      </c>
      <c r="F206" s="45">
        <v>1</v>
      </c>
      <c r="G206" s="45"/>
      <c r="H206" s="45"/>
      <c r="I206" s="45"/>
      <c r="J206" s="45"/>
      <c r="K206" s="45"/>
      <c r="L206" s="45"/>
      <c r="M206" s="45"/>
      <c r="N206" s="45"/>
    </row>
    <row r="207" spans="1:14" ht="15" customHeight="1">
      <c r="A207" s="22" t="s">
        <v>37</v>
      </c>
      <c r="B207" s="13" t="s">
        <v>36</v>
      </c>
      <c r="C207" s="14" t="s">
        <v>12</v>
      </c>
      <c r="D207" s="45">
        <v>10</v>
      </c>
      <c r="E207" s="48">
        <f t="shared" si="32"/>
        <v>2</v>
      </c>
      <c r="F207" s="45">
        <v>2</v>
      </c>
      <c r="G207" s="45"/>
      <c r="H207" s="45"/>
      <c r="I207" s="45"/>
      <c r="J207" s="45"/>
      <c r="K207" s="45"/>
      <c r="L207" s="45"/>
      <c r="M207" s="45"/>
      <c r="N207" s="45"/>
    </row>
    <row r="208" spans="1:14" ht="15" customHeight="1" hidden="1">
      <c r="A208" s="22" t="s">
        <v>37</v>
      </c>
      <c r="B208" s="13" t="s">
        <v>47</v>
      </c>
      <c r="C208" s="5" t="s">
        <v>14</v>
      </c>
      <c r="D208" s="45"/>
      <c r="E208" s="48">
        <f t="shared" si="32"/>
        <v>0</v>
      </c>
      <c r="F208" s="45"/>
      <c r="G208" s="45"/>
      <c r="H208" s="45"/>
      <c r="I208" s="45"/>
      <c r="J208" s="45"/>
      <c r="K208" s="45"/>
      <c r="L208" s="45"/>
      <c r="M208" s="45"/>
      <c r="N208" s="45"/>
    </row>
    <row r="209" spans="1:14" ht="15" customHeight="1" hidden="1">
      <c r="A209" s="22" t="s">
        <v>37</v>
      </c>
      <c r="B209" s="13" t="s">
        <v>52</v>
      </c>
      <c r="C209" s="5" t="s">
        <v>15</v>
      </c>
      <c r="D209" s="45"/>
      <c r="E209" s="48">
        <f aca="true" t="shared" si="37" ref="E209:E275">F209+G209+H209+I209+J209+K209+L209+M209+N209</f>
        <v>0</v>
      </c>
      <c r="F209" s="45"/>
      <c r="G209" s="45"/>
      <c r="H209" s="45"/>
      <c r="I209" s="45"/>
      <c r="J209" s="45"/>
      <c r="K209" s="45"/>
      <c r="L209" s="45"/>
      <c r="M209" s="45"/>
      <c r="N209" s="45"/>
    </row>
    <row r="210" spans="1:14" ht="15" customHeight="1">
      <c r="A210" s="22" t="s">
        <v>37</v>
      </c>
      <c r="B210" s="13" t="s">
        <v>47</v>
      </c>
      <c r="C210" s="29" t="s">
        <v>14</v>
      </c>
      <c r="D210" s="45">
        <v>10</v>
      </c>
      <c r="E210" s="48">
        <f t="shared" si="37"/>
        <v>1</v>
      </c>
      <c r="F210" s="45">
        <v>1</v>
      </c>
      <c r="G210" s="45"/>
      <c r="H210" s="45"/>
      <c r="I210" s="45"/>
      <c r="J210" s="45"/>
      <c r="K210" s="45"/>
      <c r="L210" s="45"/>
      <c r="M210" s="45"/>
      <c r="N210" s="45"/>
    </row>
    <row r="211" spans="1:14" ht="15" customHeight="1">
      <c r="A211" s="22" t="s">
        <v>37</v>
      </c>
      <c r="B211" s="13" t="s">
        <v>52</v>
      </c>
      <c r="C211" s="5" t="s">
        <v>51</v>
      </c>
      <c r="D211" s="45">
        <v>5</v>
      </c>
      <c r="E211" s="48">
        <f t="shared" si="37"/>
        <v>2</v>
      </c>
      <c r="F211" s="45">
        <v>2</v>
      </c>
      <c r="G211" s="45"/>
      <c r="H211" s="45"/>
      <c r="I211" s="45"/>
      <c r="J211" s="45"/>
      <c r="K211" s="45"/>
      <c r="L211" s="45"/>
      <c r="M211" s="45"/>
      <c r="N211" s="45"/>
    </row>
    <row r="212" spans="1:14" ht="18.75" customHeight="1">
      <c r="A212" s="126" t="s">
        <v>38</v>
      </c>
      <c r="B212" s="127"/>
      <c r="C212" s="127"/>
      <c r="D212" s="42">
        <f>D207+D210+D211+D206</f>
        <v>35</v>
      </c>
      <c r="E212" s="42">
        <f t="shared" si="37"/>
        <v>6</v>
      </c>
      <c r="F212" s="58">
        <f aca="true" t="shared" si="38" ref="F212:N212">F207+F210+F211+F206</f>
        <v>6</v>
      </c>
      <c r="G212" s="58">
        <f t="shared" si="38"/>
        <v>0</v>
      </c>
      <c r="H212" s="58">
        <f t="shared" si="38"/>
        <v>0</v>
      </c>
      <c r="I212" s="58">
        <f t="shared" si="38"/>
        <v>0</v>
      </c>
      <c r="J212" s="58">
        <f t="shared" si="38"/>
        <v>0</v>
      </c>
      <c r="K212" s="58">
        <f>K207+K210+K211+K206</f>
        <v>0</v>
      </c>
      <c r="L212" s="58">
        <f>L207+L210+L211+L206</f>
        <v>0</v>
      </c>
      <c r="M212" s="58">
        <f t="shared" si="38"/>
        <v>0</v>
      </c>
      <c r="N212" s="58">
        <f t="shared" si="38"/>
        <v>0</v>
      </c>
    </row>
    <row r="213" spans="1:14" ht="34.5" customHeight="1" hidden="1">
      <c r="A213" s="136"/>
      <c r="B213" s="137"/>
      <c r="C213" s="138"/>
      <c r="D213" s="43"/>
      <c r="E213" s="42">
        <f t="shared" si="37"/>
        <v>0</v>
      </c>
      <c r="F213" s="43"/>
      <c r="G213" s="43"/>
      <c r="H213" s="43"/>
      <c r="I213" s="43"/>
      <c r="J213" s="43"/>
      <c r="K213" s="43"/>
      <c r="L213" s="43"/>
      <c r="M213" s="43"/>
      <c r="N213" s="43"/>
    </row>
    <row r="214" spans="1:14" ht="19.5" customHeight="1" hidden="1">
      <c r="A214" s="21"/>
      <c r="B214" s="1"/>
      <c r="C214" s="30"/>
      <c r="D214" s="44"/>
      <c r="E214" s="42">
        <f t="shared" si="37"/>
        <v>0</v>
      </c>
      <c r="F214" s="44"/>
      <c r="G214" s="44"/>
      <c r="H214" s="44"/>
      <c r="I214" s="44"/>
      <c r="J214" s="44"/>
      <c r="K214" s="44"/>
      <c r="L214" s="44"/>
      <c r="M214" s="44"/>
      <c r="N214" s="44"/>
    </row>
    <row r="215" spans="1:14" ht="15.75" hidden="1">
      <c r="A215" s="19"/>
      <c r="B215" s="4"/>
      <c r="C215" s="29"/>
      <c r="D215" s="40"/>
      <c r="E215" s="42">
        <f t="shared" si="37"/>
        <v>0</v>
      </c>
      <c r="F215" s="40"/>
      <c r="G215" s="40"/>
      <c r="H215" s="40"/>
      <c r="I215" s="40"/>
      <c r="J215" s="40"/>
      <c r="K215" s="40"/>
      <c r="L215" s="40"/>
      <c r="M215" s="40"/>
      <c r="N215" s="40"/>
    </row>
    <row r="216" spans="1:14" ht="15.75" hidden="1">
      <c r="A216" s="19"/>
      <c r="B216" s="4"/>
      <c r="C216" s="29"/>
      <c r="D216" s="40"/>
      <c r="E216" s="42">
        <f t="shared" si="37"/>
        <v>0</v>
      </c>
      <c r="F216" s="40"/>
      <c r="G216" s="40"/>
      <c r="H216" s="40"/>
      <c r="I216" s="40"/>
      <c r="J216" s="40"/>
      <c r="K216" s="40"/>
      <c r="L216" s="40"/>
      <c r="M216" s="40"/>
      <c r="N216" s="40"/>
    </row>
    <row r="217" spans="1:14" ht="15.75" hidden="1">
      <c r="A217" s="19"/>
      <c r="B217" s="4"/>
      <c r="C217" s="29"/>
      <c r="D217" s="40"/>
      <c r="E217" s="42">
        <f t="shared" si="37"/>
        <v>0</v>
      </c>
      <c r="F217" s="40"/>
      <c r="G217" s="40"/>
      <c r="H217" s="40"/>
      <c r="I217" s="40"/>
      <c r="J217" s="40"/>
      <c r="K217" s="40"/>
      <c r="L217" s="40"/>
      <c r="M217" s="40"/>
      <c r="N217" s="40"/>
    </row>
    <row r="218" spans="1:14" ht="15.75" hidden="1">
      <c r="A218" s="21"/>
      <c r="B218" s="1"/>
      <c r="C218" s="30"/>
      <c r="D218" s="39"/>
      <c r="E218" s="42">
        <f t="shared" si="37"/>
        <v>0</v>
      </c>
      <c r="F218" s="39"/>
      <c r="G218" s="39"/>
      <c r="H218" s="39"/>
      <c r="I218" s="39"/>
      <c r="J218" s="39"/>
      <c r="K218" s="39"/>
      <c r="L218" s="39"/>
      <c r="M218" s="39"/>
      <c r="N218" s="39"/>
    </row>
    <row r="219" spans="1:14" ht="15.75" hidden="1">
      <c r="A219" s="19"/>
      <c r="B219" s="4"/>
      <c r="C219" s="29"/>
      <c r="D219" s="40"/>
      <c r="E219" s="42">
        <f t="shared" si="37"/>
        <v>0</v>
      </c>
      <c r="F219" s="40"/>
      <c r="G219" s="40"/>
      <c r="H219" s="40"/>
      <c r="I219" s="40"/>
      <c r="J219" s="40"/>
      <c r="K219" s="40"/>
      <c r="L219" s="40"/>
      <c r="M219" s="40"/>
      <c r="N219" s="40"/>
    </row>
    <row r="220" spans="1:14" ht="15.75" hidden="1">
      <c r="A220" s="19"/>
      <c r="B220" s="4"/>
      <c r="C220" s="29"/>
      <c r="D220" s="40"/>
      <c r="E220" s="42">
        <f t="shared" si="37"/>
        <v>0</v>
      </c>
      <c r="F220" s="40"/>
      <c r="G220" s="40"/>
      <c r="H220" s="40"/>
      <c r="I220" s="40"/>
      <c r="J220" s="40"/>
      <c r="K220" s="40"/>
      <c r="L220" s="40"/>
      <c r="M220" s="40"/>
      <c r="N220" s="40"/>
    </row>
    <row r="221" spans="1:14" ht="15.75" hidden="1">
      <c r="A221" s="19"/>
      <c r="B221" s="4"/>
      <c r="C221" s="29"/>
      <c r="D221" s="40"/>
      <c r="E221" s="42">
        <f t="shared" si="37"/>
        <v>0</v>
      </c>
      <c r="F221" s="40"/>
      <c r="G221" s="40"/>
      <c r="H221" s="40"/>
      <c r="I221" s="40"/>
      <c r="J221" s="40"/>
      <c r="K221" s="40"/>
      <c r="L221" s="40"/>
      <c r="M221" s="40"/>
      <c r="N221" s="40"/>
    </row>
    <row r="222" spans="1:14" ht="15.75" hidden="1">
      <c r="A222" s="19"/>
      <c r="B222" s="4"/>
      <c r="C222" s="29"/>
      <c r="D222" s="40"/>
      <c r="E222" s="42">
        <f t="shared" si="37"/>
        <v>0</v>
      </c>
      <c r="F222" s="40"/>
      <c r="G222" s="40"/>
      <c r="H222" s="40"/>
      <c r="I222" s="40"/>
      <c r="J222" s="40"/>
      <c r="K222" s="40"/>
      <c r="L222" s="40"/>
      <c r="M222" s="40"/>
      <c r="N222" s="40"/>
    </row>
    <row r="223" spans="1:14" ht="15.75" hidden="1">
      <c r="A223" s="19"/>
      <c r="B223" s="4"/>
      <c r="C223" s="29"/>
      <c r="D223" s="40"/>
      <c r="E223" s="42">
        <f t="shared" si="37"/>
        <v>0</v>
      </c>
      <c r="F223" s="40"/>
      <c r="G223" s="40"/>
      <c r="H223" s="40"/>
      <c r="I223" s="40"/>
      <c r="J223" s="40"/>
      <c r="K223" s="40"/>
      <c r="L223" s="40"/>
      <c r="M223" s="40"/>
      <c r="N223" s="40"/>
    </row>
    <row r="224" spans="1:14" ht="15.75" hidden="1">
      <c r="A224" s="19"/>
      <c r="B224" s="4"/>
      <c r="C224" s="29"/>
      <c r="D224" s="40"/>
      <c r="E224" s="42">
        <f t="shared" si="37"/>
        <v>0</v>
      </c>
      <c r="F224" s="40"/>
      <c r="G224" s="40"/>
      <c r="H224" s="40"/>
      <c r="I224" s="40"/>
      <c r="J224" s="40"/>
      <c r="K224" s="40"/>
      <c r="L224" s="40"/>
      <c r="M224" s="40"/>
      <c r="N224" s="40"/>
    </row>
    <row r="225" spans="1:14" s="3" customFormat="1" ht="15.75" hidden="1">
      <c r="A225" s="21"/>
      <c r="B225" s="1"/>
      <c r="C225" s="30"/>
      <c r="D225" s="39"/>
      <c r="E225" s="42">
        <f t="shared" si="37"/>
        <v>0</v>
      </c>
      <c r="F225" s="39"/>
      <c r="G225" s="39"/>
      <c r="H225" s="39"/>
      <c r="I225" s="39"/>
      <c r="J225" s="39"/>
      <c r="K225" s="39"/>
      <c r="L225" s="39"/>
      <c r="M225" s="39"/>
      <c r="N225" s="39"/>
    </row>
    <row r="226" spans="1:14" s="3" customFormat="1" ht="15.75" hidden="1">
      <c r="A226" s="21"/>
      <c r="B226" s="1"/>
      <c r="C226" s="30"/>
      <c r="D226" s="39"/>
      <c r="E226" s="42">
        <f t="shared" si="37"/>
        <v>0</v>
      </c>
      <c r="F226" s="39"/>
      <c r="G226" s="39"/>
      <c r="H226" s="39"/>
      <c r="I226" s="39"/>
      <c r="J226" s="39"/>
      <c r="K226" s="39"/>
      <c r="L226" s="39"/>
      <c r="M226" s="39"/>
      <c r="N226" s="39"/>
    </row>
    <row r="227" spans="1:14" ht="15.75" hidden="1">
      <c r="A227" s="19"/>
      <c r="B227" s="4"/>
      <c r="C227" s="29"/>
      <c r="D227" s="40"/>
      <c r="E227" s="42">
        <f t="shared" si="37"/>
        <v>0</v>
      </c>
      <c r="F227" s="40"/>
      <c r="G227" s="40"/>
      <c r="H227" s="40"/>
      <c r="I227" s="40"/>
      <c r="J227" s="40"/>
      <c r="K227" s="40"/>
      <c r="L227" s="40"/>
      <c r="M227" s="40"/>
      <c r="N227" s="40"/>
    </row>
    <row r="228" spans="1:14" ht="15.75" hidden="1">
      <c r="A228" s="19"/>
      <c r="B228" s="4"/>
      <c r="C228" s="29"/>
      <c r="D228" s="40"/>
      <c r="E228" s="42">
        <f t="shared" si="37"/>
        <v>0</v>
      </c>
      <c r="F228" s="40"/>
      <c r="G228" s="40"/>
      <c r="H228" s="40"/>
      <c r="I228" s="40"/>
      <c r="J228" s="40"/>
      <c r="K228" s="40"/>
      <c r="L228" s="40"/>
      <c r="M228" s="40"/>
      <c r="N228" s="40"/>
    </row>
    <row r="229" spans="1:14" ht="18.75" customHeight="1" hidden="1">
      <c r="A229" s="126" t="s">
        <v>75</v>
      </c>
      <c r="B229" s="127"/>
      <c r="C229" s="127"/>
      <c r="D229" s="42">
        <f aca="true" t="shared" si="39" ref="D229:I229">SUM(D214,D218,D225,D226)</f>
        <v>0</v>
      </c>
      <c r="E229" s="42">
        <f t="shared" si="37"/>
        <v>0</v>
      </c>
      <c r="F229" s="42">
        <f t="shared" si="39"/>
        <v>0</v>
      </c>
      <c r="G229" s="42">
        <f t="shared" si="39"/>
        <v>0</v>
      </c>
      <c r="H229" s="42">
        <f t="shared" si="39"/>
        <v>0</v>
      </c>
      <c r="I229" s="42">
        <f t="shared" si="39"/>
        <v>0</v>
      </c>
      <c r="J229" s="42"/>
      <c r="K229" s="42"/>
      <c r="L229" s="42"/>
      <c r="M229" s="42">
        <f>SUM(M214,M218,M225,M226)</f>
        <v>0</v>
      </c>
      <c r="N229" s="42">
        <f>SUM(N214,N218,N225,N226)</f>
        <v>0</v>
      </c>
    </row>
    <row r="230" spans="1:14" s="36" customFormat="1" ht="39" customHeight="1">
      <c r="A230" s="134" t="s">
        <v>73</v>
      </c>
      <c r="B230" s="135"/>
      <c r="C230" s="135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</row>
    <row r="231" spans="1:14" s="36" customFormat="1" ht="31.5">
      <c r="A231" s="21" t="s">
        <v>74</v>
      </c>
      <c r="B231" s="1">
        <v>210</v>
      </c>
      <c r="C231" s="30" t="s">
        <v>29</v>
      </c>
      <c r="D231" s="47">
        <f>D232+D233+D234+D235+D236</f>
        <v>5973.1</v>
      </c>
      <c r="E231" s="42">
        <f t="shared" si="37"/>
        <v>1957.4</v>
      </c>
      <c r="F231" s="47">
        <f>F232+F234+F235+F233</f>
        <v>53.3</v>
      </c>
      <c r="G231" s="47">
        <f>G232+G233+G234+G235+G236</f>
        <v>795.5</v>
      </c>
      <c r="H231" s="47">
        <f aca="true" t="shared" si="40" ref="H231:N231">H232+H234+H235</f>
        <v>983.7</v>
      </c>
      <c r="I231" s="47">
        <f t="shared" si="40"/>
        <v>124.9</v>
      </c>
      <c r="J231" s="47">
        <f t="shared" si="40"/>
        <v>0</v>
      </c>
      <c r="K231" s="47">
        <f t="shared" si="40"/>
        <v>0</v>
      </c>
      <c r="L231" s="47">
        <f t="shared" si="40"/>
        <v>0</v>
      </c>
      <c r="M231" s="47">
        <f t="shared" si="40"/>
        <v>0</v>
      </c>
      <c r="N231" s="47">
        <f t="shared" si="40"/>
        <v>0</v>
      </c>
    </row>
    <row r="232" spans="1:14" s="36" customFormat="1" ht="15.75">
      <c r="A232" s="27" t="s">
        <v>74</v>
      </c>
      <c r="B232" s="27" t="s">
        <v>98</v>
      </c>
      <c r="C232" s="29" t="s">
        <v>154</v>
      </c>
      <c r="D232" s="40">
        <v>3611.9</v>
      </c>
      <c r="E232" s="48">
        <f t="shared" si="37"/>
        <v>1096.4</v>
      </c>
      <c r="F232" s="46"/>
      <c r="G232" s="46">
        <v>245.5</v>
      </c>
      <c r="H232" s="46">
        <v>755</v>
      </c>
      <c r="I232" s="46">
        <v>95.9</v>
      </c>
      <c r="J232" s="46"/>
      <c r="K232" s="46"/>
      <c r="L232" s="46"/>
      <c r="M232" s="47"/>
      <c r="N232" s="47"/>
    </row>
    <row r="233" spans="1:14" s="36" customFormat="1" ht="15.75">
      <c r="A233" s="27" t="s">
        <v>74</v>
      </c>
      <c r="B233" s="27" t="s">
        <v>98</v>
      </c>
      <c r="C233" s="29" t="s">
        <v>155</v>
      </c>
      <c r="D233" s="40">
        <v>941.2</v>
      </c>
      <c r="E233" s="48">
        <f t="shared" si="37"/>
        <v>352.3</v>
      </c>
      <c r="F233" s="46">
        <v>52.3</v>
      </c>
      <c r="G233" s="46">
        <v>300</v>
      </c>
      <c r="H233" s="46"/>
      <c r="I233" s="46"/>
      <c r="J233" s="46"/>
      <c r="K233" s="46"/>
      <c r="L233" s="46"/>
      <c r="M233" s="47"/>
      <c r="N233" s="47"/>
    </row>
    <row r="234" spans="1:14" s="36" customFormat="1" ht="15.75">
      <c r="A234" s="19" t="s">
        <v>74</v>
      </c>
      <c r="B234" s="4">
        <v>212</v>
      </c>
      <c r="C234" s="29" t="s">
        <v>2</v>
      </c>
      <c r="D234" s="40">
        <v>45</v>
      </c>
      <c r="E234" s="48">
        <f t="shared" si="37"/>
        <v>1</v>
      </c>
      <c r="F234" s="46">
        <v>1</v>
      </c>
      <c r="G234" s="47"/>
      <c r="H234" s="47"/>
      <c r="I234" s="47"/>
      <c r="J234" s="47"/>
      <c r="K234" s="47"/>
      <c r="L234" s="47"/>
      <c r="M234" s="47"/>
      <c r="N234" s="47"/>
    </row>
    <row r="235" spans="1:14" s="36" customFormat="1" ht="31.5">
      <c r="A235" s="19" t="s">
        <v>74</v>
      </c>
      <c r="B235" s="4">
        <v>213</v>
      </c>
      <c r="C235" s="29" t="s">
        <v>158</v>
      </c>
      <c r="D235" s="40">
        <v>1090.8</v>
      </c>
      <c r="E235" s="48">
        <f t="shared" si="37"/>
        <v>357.7</v>
      </c>
      <c r="F235" s="47"/>
      <c r="G235" s="46">
        <v>100</v>
      </c>
      <c r="H235" s="46">
        <v>228.7</v>
      </c>
      <c r="I235" s="46">
        <v>29</v>
      </c>
      <c r="J235" s="47"/>
      <c r="K235" s="47"/>
      <c r="L235" s="47"/>
      <c r="M235" s="47"/>
      <c r="N235" s="47"/>
    </row>
    <row r="236" spans="1:14" s="36" customFormat="1" ht="15.75">
      <c r="A236" s="19" t="s">
        <v>74</v>
      </c>
      <c r="B236" s="4">
        <v>213</v>
      </c>
      <c r="C236" s="29" t="s">
        <v>156</v>
      </c>
      <c r="D236" s="40">
        <v>284.2</v>
      </c>
      <c r="E236" s="48">
        <f t="shared" si="37"/>
        <v>150</v>
      </c>
      <c r="F236" s="47"/>
      <c r="G236" s="46">
        <v>150</v>
      </c>
      <c r="H236" s="46"/>
      <c r="I236" s="46"/>
      <c r="J236" s="47"/>
      <c r="K236" s="47"/>
      <c r="L236" s="47"/>
      <c r="M236" s="47"/>
      <c r="N236" s="47"/>
    </row>
    <row r="237" spans="1:14" s="3" customFormat="1" ht="15.75">
      <c r="A237" s="21" t="s">
        <v>74</v>
      </c>
      <c r="B237" s="1">
        <v>220</v>
      </c>
      <c r="C237" s="30" t="s">
        <v>4</v>
      </c>
      <c r="D237" s="39">
        <f aca="true" t="shared" si="41" ref="D237:M237">D239+D241+D242+D243+D238</f>
        <v>4654</v>
      </c>
      <c r="E237" s="48">
        <f t="shared" si="37"/>
        <v>261.7</v>
      </c>
      <c r="F237" s="39">
        <f>F238+F239+F241+F242+F243</f>
        <v>69.2</v>
      </c>
      <c r="G237" s="39">
        <f t="shared" si="41"/>
        <v>105</v>
      </c>
      <c r="H237" s="39">
        <f t="shared" si="41"/>
        <v>0</v>
      </c>
      <c r="I237" s="39">
        <f t="shared" si="41"/>
        <v>87.5</v>
      </c>
      <c r="J237" s="39">
        <f t="shared" si="41"/>
        <v>0</v>
      </c>
      <c r="K237" s="39">
        <f t="shared" si="41"/>
        <v>0</v>
      </c>
      <c r="L237" s="39">
        <f t="shared" si="41"/>
        <v>0</v>
      </c>
      <c r="M237" s="39">
        <f t="shared" si="41"/>
        <v>0</v>
      </c>
      <c r="N237" s="39">
        <f>N239+N241+N242+N243+N238</f>
        <v>0</v>
      </c>
    </row>
    <row r="238" spans="1:14" s="3" customFormat="1" ht="15.75">
      <c r="A238" s="19" t="s">
        <v>74</v>
      </c>
      <c r="B238" s="4">
        <v>221</v>
      </c>
      <c r="C238" s="29" t="s">
        <v>5</v>
      </c>
      <c r="D238" s="40">
        <v>24</v>
      </c>
      <c r="E238" s="48">
        <f t="shared" si="37"/>
        <v>15</v>
      </c>
      <c r="F238" s="40">
        <v>10</v>
      </c>
      <c r="G238" s="39">
        <v>5</v>
      </c>
      <c r="H238" s="39"/>
      <c r="I238" s="39"/>
      <c r="J238" s="39"/>
      <c r="K238" s="39"/>
      <c r="L238" s="39"/>
      <c r="M238" s="39"/>
      <c r="N238" s="39"/>
    </row>
    <row r="239" spans="1:14" s="36" customFormat="1" ht="15.75">
      <c r="A239" s="19" t="s">
        <v>74</v>
      </c>
      <c r="B239" s="4">
        <v>222</v>
      </c>
      <c r="C239" s="29" t="s">
        <v>6</v>
      </c>
      <c r="D239" s="40">
        <v>15</v>
      </c>
      <c r="E239" s="48">
        <f t="shared" si="37"/>
        <v>1</v>
      </c>
      <c r="F239" s="46">
        <v>1</v>
      </c>
      <c r="G239" s="47"/>
      <c r="H239" s="47"/>
      <c r="I239" s="47"/>
      <c r="J239" s="47"/>
      <c r="K239" s="47"/>
      <c r="L239" s="47"/>
      <c r="M239" s="47"/>
      <c r="N239" s="47"/>
    </row>
    <row r="240" spans="1:14" s="36" customFormat="1" ht="15.75">
      <c r="A240" s="19"/>
      <c r="B240" s="4"/>
      <c r="C240" s="29"/>
      <c r="D240" s="40"/>
      <c r="E240" s="48"/>
      <c r="F240" s="46"/>
      <c r="G240" s="47"/>
      <c r="H240" s="47"/>
      <c r="I240" s="47"/>
      <c r="J240" s="47"/>
      <c r="K240" s="47"/>
      <c r="L240" s="47"/>
      <c r="M240" s="47"/>
      <c r="N240" s="47"/>
    </row>
    <row r="241" spans="1:14" s="36" customFormat="1" ht="15.75">
      <c r="A241" s="19" t="s">
        <v>74</v>
      </c>
      <c r="B241" s="4">
        <v>223</v>
      </c>
      <c r="C241" s="29" t="s">
        <v>7</v>
      </c>
      <c r="D241" s="40">
        <v>4376</v>
      </c>
      <c r="E241" s="48">
        <f t="shared" si="37"/>
        <v>230.7</v>
      </c>
      <c r="F241" s="46">
        <v>43.2</v>
      </c>
      <c r="G241" s="46">
        <v>100</v>
      </c>
      <c r="H241" s="47"/>
      <c r="I241" s="46">
        <v>87.5</v>
      </c>
      <c r="J241" s="46"/>
      <c r="K241" s="46"/>
      <c r="L241" s="46"/>
      <c r="M241" s="47"/>
      <c r="N241" s="47"/>
    </row>
    <row r="242" spans="1:14" s="36" customFormat="1" ht="15.75">
      <c r="A242" s="19" t="s">
        <v>74</v>
      </c>
      <c r="B242" s="4">
        <v>225</v>
      </c>
      <c r="C242" s="29" t="s">
        <v>9</v>
      </c>
      <c r="D242" s="40">
        <v>32</v>
      </c>
      <c r="E242" s="48">
        <f t="shared" si="37"/>
        <v>5</v>
      </c>
      <c r="F242" s="46">
        <v>5</v>
      </c>
      <c r="G242" s="46"/>
      <c r="H242" s="47"/>
      <c r="I242" s="47"/>
      <c r="J242" s="47"/>
      <c r="K242" s="47"/>
      <c r="L242" s="47"/>
      <c r="M242" s="47"/>
      <c r="N242" s="47"/>
    </row>
    <row r="243" spans="1:14" s="36" customFormat="1" ht="15.75">
      <c r="A243" s="19" t="s">
        <v>74</v>
      </c>
      <c r="B243" s="4">
        <v>226</v>
      </c>
      <c r="C243" s="29" t="s">
        <v>10</v>
      </c>
      <c r="D243" s="40">
        <v>207</v>
      </c>
      <c r="E243" s="48">
        <f t="shared" si="37"/>
        <v>10</v>
      </c>
      <c r="F243" s="46">
        <v>10</v>
      </c>
      <c r="G243" s="46"/>
      <c r="H243" s="47"/>
      <c r="I243" s="47"/>
      <c r="J243" s="47"/>
      <c r="K243" s="47"/>
      <c r="L243" s="47"/>
      <c r="M243" s="47"/>
      <c r="N243" s="47"/>
    </row>
    <row r="244" spans="1:14" s="36" customFormat="1" ht="15.75">
      <c r="A244" s="21" t="s">
        <v>74</v>
      </c>
      <c r="B244" s="1">
        <v>290</v>
      </c>
      <c r="C244" s="30" t="s">
        <v>12</v>
      </c>
      <c r="D244" s="39">
        <v>149</v>
      </c>
      <c r="E244" s="42">
        <f t="shared" si="37"/>
        <v>10</v>
      </c>
      <c r="F244" s="46">
        <v>10</v>
      </c>
      <c r="G244" s="47"/>
      <c r="H244" s="47"/>
      <c r="I244" s="47"/>
      <c r="J244" s="47"/>
      <c r="K244" s="47"/>
      <c r="L244" s="47"/>
      <c r="M244" s="47"/>
      <c r="N244" s="47"/>
    </row>
    <row r="245" spans="1:14" s="36" customFormat="1" ht="15.75">
      <c r="A245" s="21" t="s">
        <v>74</v>
      </c>
      <c r="B245" s="1">
        <v>300</v>
      </c>
      <c r="C245" s="30" t="s">
        <v>13</v>
      </c>
      <c r="D245" s="39">
        <f aca="true" t="shared" si="42" ref="D245:M245">D246+D247</f>
        <v>635</v>
      </c>
      <c r="E245" s="42">
        <f t="shared" si="37"/>
        <v>28.3</v>
      </c>
      <c r="F245" s="47">
        <f t="shared" si="42"/>
        <v>28.3</v>
      </c>
      <c r="G245" s="47">
        <f t="shared" si="42"/>
        <v>0</v>
      </c>
      <c r="H245" s="47">
        <f t="shared" si="42"/>
        <v>0</v>
      </c>
      <c r="I245" s="47">
        <f t="shared" si="42"/>
        <v>0</v>
      </c>
      <c r="J245" s="47">
        <f t="shared" si="42"/>
        <v>0</v>
      </c>
      <c r="K245" s="47">
        <f t="shared" si="42"/>
        <v>0</v>
      </c>
      <c r="L245" s="47">
        <f t="shared" si="42"/>
        <v>0</v>
      </c>
      <c r="M245" s="47">
        <f t="shared" si="42"/>
        <v>0</v>
      </c>
      <c r="N245" s="47">
        <f>N246+N247</f>
        <v>0</v>
      </c>
    </row>
    <row r="246" spans="1:14" s="36" customFormat="1" ht="15.75">
      <c r="A246" s="19" t="s">
        <v>74</v>
      </c>
      <c r="B246" s="4">
        <v>310</v>
      </c>
      <c r="C246" s="29" t="s">
        <v>14</v>
      </c>
      <c r="D246" s="40">
        <v>456</v>
      </c>
      <c r="E246" s="48">
        <f t="shared" si="37"/>
        <v>10</v>
      </c>
      <c r="F246" s="46">
        <v>10</v>
      </c>
      <c r="G246" s="47"/>
      <c r="H246" s="47"/>
      <c r="I246" s="46"/>
      <c r="J246" s="46"/>
      <c r="K246" s="46"/>
      <c r="L246" s="46"/>
      <c r="M246" s="47"/>
      <c r="N246" s="47"/>
    </row>
    <row r="247" spans="1:14" s="36" customFormat="1" ht="15.75">
      <c r="A247" s="19" t="s">
        <v>74</v>
      </c>
      <c r="B247" s="4">
        <v>340</v>
      </c>
      <c r="C247" s="29" t="s">
        <v>15</v>
      </c>
      <c r="D247" s="40">
        <v>179</v>
      </c>
      <c r="E247" s="48">
        <f t="shared" si="37"/>
        <v>18.3</v>
      </c>
      <c r="F247" s="46">
        <v>18.3</v>
      </c>
      <c r="G247" s="47"/>
      <c r="H247" s="47"/>
      <c r="I247" s="46"/>
      <c r="J247" s="46"/>
      <c r="K247" s="46"/>
      <c r="L247" s="46"/>
      <c r="M247" s="47"/>
      <c r="N247" s="47"/>
    </row>
    <row r="248" spans="1:14" s="36" customFormat="1" ht="15.75">
      <c r="A248" s="54" t="s">
        <v>75</v>
      </c>
      <c r="B248" s="55"/>
      <c r="C248" s="55"/>
      <c r="D248" s="42">
        <f>D231+D237+D244+D245</f>
        <v>11411.1</v>
      </c>
      <c r="E248" s="42">
        <f t="shared" si="37"/>
        <v>2257.4</v>
      </c>
      <c r="F248" s="42">
        <f>F231+F237+F244+F245</f>
        <v>160.8</v>
      </c>
      <c r="G248" s="42">
        <f aca="true" t="shared" si="43" ref="G248:M248">G231+G237+G244+G245</f>
        <v>900.5</v>
      </c>
      <c r="H248" s="42">
        <f t="shared" si="43"/>
        <v>983.7</v>
      </c>
      <c r="I248" s="42">
        <f t="shared" si="43"/>
        <v>212.4</v>
      </c>
      <c r="J248" s="42">
        <f t="shared" si="43"/>
        <v>0</v>
      </c>
      <c r="K248" s="42">
        <f t="shared" si="43"/>
        <v>0</v>
      </c>
      <c r="L248" s="42">
        <f t="shared" si="43"/>
        <v>0</v>
      </c>
      <c r="M248" s="42">
        <f t="shared" si="43"/>
        <v>0</v>
      </c>
      <c r="N248" s="42">
        <f>N231+N237+N244+N245</f>
        <v>0</v>
      </c>
    </row>
    <row r="249" spans="1:14" ht="33.75" customHeight="1" hidden="1">
      <c r="A249" s="134"/>
      <c r="B249" s="135"/>
      <c r="C249" s="135"/>
      <c r="D249" s="43"/>
      <c r="E249" s="42">
        <f t="shared" si="37"/>
        <v>0</v>
      </c>
      <c r="F249" s="43"/>
      <c r="G249" s="43"/>
      <c r="H249" s="43"/>
      <c r="I249" s="43"/>
      <c r="J249" s="43"/>
      <c r="K249" s="43"/>
      <c r="L249" s="43"/>
      <c r="M249" s="43"/>
      <c r="N249" s="43"/>
    </row>
    <row r="250" spans="1:14" ht="19.5" customHeight="1" hidden="1">
      <c r="A250" s="21"/>
      <c r="B250" s="1"/>
      <c r="C250" s="30"/>
      <c r="D250" s="40"/>
      <c r="E250" s="42">
        <f t="shared" si="37"/>
        <v>0</v>
      </c>
      <c r="F250" s="44"/>
      <c r="G250" s="44"/>
      <c r="H250" s="44"/>
      <c r="I250" s="44"/>
      <c r="J250" s="44"/>
      <c r="K250" s="44"/>
      <c r="L250" s="44"/>
      <c r="M250" s="44"/>
      <c r="N250" s="44"/>
    </row>
    <row r="251" spans="1:14" ht="15.75" hidden="1">
      <c r="A251" s="19"/>
      <c r="B251" s="4"/>
      <c r="C251" s="29"/>
      <c r="D251" s="42"/>
      <c r="E251" s="42">
        <f t="shared" si="37"/>
        <v>0</v>
      </c>
      <c r="F251" s="40"/>
      <c r="G251" s="40"/>
      <c r="H251" s="40"/>
      <c r="I251" s="40"/>
      <c r="J251" s="40"/>
      <c r="K251" s="40"/>
      <c r="L251" s="40"/>
      <c r="M251" s="40"/>
      <c r="N251" s="40"/>
    </row>
    <row r="252" spans="1:14" s="26" customFormat="1" ht="15.75" customHeight="1" hidden="1">
      <c r="A252" s="19"/>
      <c r="B252" s="4"/>
      <c r="C252" s="28"/>
      <c r="D252" s="45"/>
      <c r="E252" s="42">
        <f t="shared" si="37"/>
        <v>0</v>
      </c>
      <c r="F252" s="45"/>
      <c r="G252" s="45"/>
      <c r="H252" s="45"/>
      <c r="I252" s="45"/>
      <c r="J252" s="45"/>
      <c r="K252" s="45"/>
      <c r="L252" s="45"/>
      <c r="M252" s="45"/>
      <c r="N252" s="45"/>
    </row>
    <row r="253" spans="1:14" ht="15.75" hidden="1">
      <c r="A253" s="19"/>
      <c r="B253" s="4"/>
      <c r="C253" s="29"/>
      <c r="D253" s="40"/>
      <c r="E253" s="42">
        <f t="shared" si="37"/>
        <v>0</v>
      </c>
      <c r="F253" s="40"/>
      <c r="G253" s="40"/>
      <c r="H253" s="40"/>
      <c r="I253" s="40"/>
      <c r="J253" s="40"/>
      <c r="K253" s="40"/>
      <c r="L253" s="40"/>
      <c r="M253" s="40"/>
      <c r="N253" s="40"/>
    </row>
    <row r="254" spans="1:14" ht="15.75" hidden="1">
      <c r="A254" s="21"/>
      <c r="B254" s="1"/>
      <c r="C254" s="30"/>
      <c r="D254" s="39"/>
      <c r="E254" s="42">
        <f t="shared" si="37"/>
        <v>0</v>
      </c>
      <c r="F254" s="39"/>
      <c r="G254" s="39"/>
      <c r="H254" s="39"/>
      <c r="I254" s="39"/>
      <c r="J254" s="39"/>
      <c r="K254" s="39"/>
      <c r="L254" s="39"/>
      <c r="M254" s="39"/>
      <c r="N254" s="39"/>
    </row>
    <row r="255" spans="1:14" ht="15.75" hidden="1">
      <c r="A255" s="19"/>
      <c r="B255" s="4"/>
      <c r="C255" s="29"/>
      <c r="D255" s="40"/>
      <c r="E255" s="42">
        <f t="shared" si="37"/>
        <v>0</v>
      </c>
      <c r="F255" s="40"/>
      <c r="G255" s="40"/>
      <c r="H255" s="40"/>
      <c r="I255" s="40"/>
      <c r="J255" s="40"/>
      <c r="K255" s="40"/>
      <c r="L255" s="40"/>
      <c r="M255" s="40"/>
      <c r="N255" s="40"/>
    </row>
    <row r="256" spans="1:14" s="26" customFormat="1" ht="15.75" customHeight="1" hidden="1">
      <c r="A256" s="19"/>
      <c r="B256" s="4"/>
      <c r="C256" s="29"/>
      <c r="D256" s="45"/>
      <c r="E256" s="42">
        <f t="shared" si="37"/>
        <v>0</v>
      </c>
      <c r="F256" s="45"/>
      <c r="G256" s="45"/>
      <c r="H256" s="45"/>
      <c r="I256" s="45"/>
      <c r="J256" s="45"/>
      <c r="K256" s="45"/>
      <c r="L256" s="45"/>
      <c r="M256" s="45"/>
      <c r="N256" s="45"/>
    </row>
    <row r="257" spans="1:14" ht="15.75" hidden="1">
      <c r="A257" s="19"/>
      <c r="B257" s="4"/>
      <c r="C257" s="29"/>
      <c r="D257" s="40"/>
      <c r="E257" s="42">
        <f t="shared" si="37"/>
        <v>0</v>
      </c>
      <c r="F257" s="40"/>
      <c r="G257" s="40"/>
      <c r="H257" s="40"/>
      <c r="I257" s="40"/>
      <c r="J257" s="40"/>
      <c r="K257" s="40"/>
      <c r="L257" s="40"/>
      <c r="M257" s="40"/>
      <c r="N257" s="40"/>
    </row>
    <row r="258" spans="1:14" ht="15.75" hidden="1">
      <c r="A258" s="19"/>
      <c r="B258" s="4"/>
      <c r="C258" s="29"/>
      <c r="D258" s="40"/>
      <c r="E258" s="42">
        <f t="shared" si="37"/>
        <v>0</v>
      </c>
      <c r="F258" s="40"/>
      <c r="G258" s="40"/>
      <c r="H258" s="40"/>
      <c r="I258" s="40"/>
      <c r="J258" s="40"/>
      <c r="K258" s="40"/>
      <c r="L258" s="40"/>
      <c r="M258" s="40"/>
      <c r="N258" s="40"/>
    </row>
    <row r="259" spans="1:14" ht="15.75" hidden="1">
      <c r="A259" s="19"/>
      <c r="B259" s="4"/>
      <c r="C259" s="29"/>
      <c r="D259" s="40"/>
      <c r="E259" s="42">
        <f t="shared" si="37"/>
        <v>0</v>
      </c>
      <c r="F259" s="40"/>
      <c r="G259" s="40"/>
      <c r="H259" s="40"/>
      <c r="I259" s="40"/>
      <c r="J259" s="40"/>
      <c r="K259" s="40"/>
      <c r="L259" s="40"/>
      <c r="M259" s="40"/>
      <c r="N259" s="40"/>
    </row>
    <row r="260" spans="1:14" s="26" customFormat="1" ht="15.75" customHeight="1" hidden="1">
      <c r="A260" s="19"/>
      <c r="B260" s="4"/>
      <c r="C260" s="5"/>
      <c r="D260" s="45"/>
      <c r="E260" s="42">
        <f t="shared" si="37"/>
        <v>0</v>
      </c>
      <c r="F260" s="45"/>
      <c r="G260" s="45"/>
      <c r="H260" s="45"/>
      <c r="I260" s="45"/>
      <c r="J260" s="45"/>
      <c r="K260" s="45"/>
      <c r="L260" s="45"/>
      <c r="M260" s="45"/>
      <c r="N260" s="45"/>
    </row>
    <row r="261" spans="1:14" ht="18" customHeight="1" hidden="1">
      <c r="A261" s="19"/>
      <c r="B261" s="4"/>
      <c r="C261" s="14"/>
      <c r="D261" s="45"/>
      <c r="E261" s="42">
        <f t="shared" si="37"/>
        <v>0</v>
      </c>
      <c r="F261" s="45"/>
      <c r="G261" s="45"/>
      <c r="H261" s="45"/>
      <c r="I261" s="45"/>
      <c r="J261" s="45"/>
      <c r="K261" s="45"/>
      <c r="L261" s="45"/>
      <c r="M261" s="45"/>
      <c r="N261" s="45"/>
    </row>
    <row r="262" spans="1:14" s="3" customFormat="1" ht="15.75" hidden="1">
      <c r="A262" s="21"/>
      <c r="B262" s="1"/>
      <c r="C262" s="30"/>
      <c r="D262" s="39"/>
      <c r="E262" s="42">
        <f t="shared" si="37"/>
        <v>0</v>
      </c>
      <c r="F262" s="39"/>
      <c r="G262" s="39"/>
      <c r="H262" s="39"/>
      <c r="I262" s="39"/>
      <c r="J262" s="39"/>
      <c r="K262" s="39"/>
      <c r="L262" s="39"/>
      <c r="M262" s="39"/>
      <c r="N262" s="39"/>
    </row>
    <row r="263" spans="1:14" ht="18" customHeight="1" hidden="1">
      <c r="A263" s="19"/>
      <c r="B263" s="4"/>
      <c r="C263" s="5"/>
      <c r="D263" s="45"/>
      <c r="E263" s="42">
        <f t="shared" si="37"/>
        <v>0</v>
      </c>
      <c r="F263" s="45"/>
      <c r="G263" s="45"/>
      <c r="H263" s="45"/>
      <c r="I263" s="45"/>
      <c r="J263" s="45"/>
      <c r="K263" s="45"/>
      <c r="L263" s="45"/>
      <c r="M263" s="45"/>
      <c r="N263" s="45"/>
    </row>
    <row r="264" spans="1:14" ht="18" customHeight="1" hidden="1">
      <c r="A264" s="19"/>
      <c r="B264" s="4"/>
      <c r="C264" s="5"/>
      <c r="D264" s="45"/>
      <c r="E264" s="42">
        <f t="shared" si="37"/>
        <v>0</v>
      </c>
      <c r="F264" s="45"/>
      <c r="G264" s="45"/>
      <c r="H264" s="45"/>
      <c r="I264" s="45"/>
      <c r="J264" s="45"/>
      <c r="K264" s="45"/>
      <c r="L264" s="45"/>
      <c r="M264" s="45"/>
      <c r="N264" s="45"/>
    </row>
    <row r="265" spans="1:14" ht="15.75" hidden="1">
      <c r="A265" s="126"/>
      <c r="B265" s="127"/>
      <c r="C265" s="127"/>
      <c r="D265" s="42"/>
      <c r="E265" s="42">
        <f t="shared" si="37"/>
        <v>0</v>
      </c>
      <c r="F265" s="42"/>
      <c r="G265" s="42"/>
      <c r="H265" s="42"/>
      <c r="I265" s="42"/>
      <c r="J265" s="42"/>
      <c r="K265" s="42"/>
      <c r="L265" s="42"/>
      <c r="M265" s="42"/>
      <c r="N265" s="42"/>
    </row>
    <row r="266" spans="1:14" s="26" customFormat="1" ht="15.75">
      <c r="A266" s="131" t="s">
        <v>43</v>
      </c>
      <c r="B266" s="132"/>
      <c r="C266" s="13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</row>
    <row r="267" spans="1:14" s="26" customFormat="1" ht="15.75">
      <c r="A267" s="22" t="s">
        <v>44</v>
      </c>
      <c r="B267" s="13" t="s">
        <v>45</v>
      </c>
      <c r="C267" s="14" t="s">
        <v>101</v>
      </c>
      <c r="D267" s="45">
        <v>1</v>
      </c>
      <c r="E267" s="48">
        <f t="shared" si="37"/>
        <v>1</v>
      </c>
      <c r="F267" s="45">
        <v>1</v>
      </c>
      <c r="G267" s="45"/>
      <c r="H267" s="45"/>
      <c r="I267" s="45"/>
      <c r="J267" s="45"/>
      <c r="K267" s="45"/>
      <c r="L267" s="45"/>
      <c r="M267" s="45"/>
      <c r="N267" s="45"/>
    </row>
    <row r="268" spans="1:14" s="26" customFormat="1" ht="15.75">
      <c r="A268" s="22" t="s">
        <v>44</v>
      </c>
      <c r="B268" s="13" t="s">
        <v>36</v>
      </c>
      <c r="C268" s="14" t="s">
        <v>102</v>
      </c>
      <c r="D268" s="45">
        <v>65</v>
      </c>
      <c r="E268" s="48">
        <f t="shared" si="37"/>
        <v>10</v>
      </c>
      <c r="F268" s="45">
        <v>10</v>
      </c>
      <c r="G268" s="45"/>
      <c r="H268" s="45"/>
      <c r="I268" s="45"/>
      <c r="J268" s="45"/>
      <c r="K268" s="45"/>
      <c r="L268" s="45"/>
      <c r="M268" s="45"/>
      <c r="N268" s="45"/>
    </row>
    <row r="269" spans="1:14" s="26" customFormat="1" ht="15.75">
      <c r="A269" s="22" t="s">
        <v>44</v>
      </c>
      <c r="B269" s="13" t="s">
        <v>52</v>
      </c>
      <c r="C269" s="29" t="s">
        <v>15</v>
      </c>
      <c r="D269" s="45">
        <v>29</v>
      </c>
      <c r="E269" s="48">
        <f t="shared" si="37"/>
        <v>10</v>
      </c>
      <c r="F269" s="45">
        <v>10</v>
      </c>
      <c r="G269" s="45"/>
      <c r="H269" s="45"/>
      <c r="I269" s="45"/>
      <c r="J269" s="45"/>
      <c r="K269" s="45"/>
      <c r="L269" s="45"/>
      <c r="M269" s="45"/>
      <c r="N269" s="45"/>
    </row>
    <row r="270" spans="1:14" s="26" customFormat="1" ht="15.75" hidden="1">
      <c r="A270" s="22"/>
      <c r="B270" s="13"/>
      <c r="C270" s="14"/>
      <c r="D270" s="45"/>
      <c r="E270" s="42">
        <f t="shared" si="37"/>
        <v>0</v>
      </c>
      <c r="F270" s="45"/>
      <c r="G270" s="45"/>
      <c r="H270" s="45"/>
      <c r="I270" s="45"/>
      <c r="J270" s="45"/>
      <c r="K270" s="45"/>
      <c r="L270" s="45"/>
      <c r="M270" s="45"/>
      <c r="N270" s="45"/>
    </row>
    <row r="271" spans="1:14" s="26" customFormat="1" ht="15.75" hidden="1">
      <c r="A271" s="22"/>
      <c r="B271" s="13"/>
      <c r="C271" s="14"/>
      <c r="D271" s="45"/>
      <c r="E271" s="42">
        <f t="shared" si="37"/>
        <v>0</v>
      </c>
      <c r="F271" s="45"/>
      <c r="G271" s="45"/>
      <c r="H271" s="45"/>
      <c r="I271" s="45"/>
      <c r="J271" s="45"/>
      <c r="K271" s="45"/>
      <c r="L271" s="45"/>
      <c r="M271" s="45"/>
      <c r="N271" s="45"/>
    </row>
    <row r="272" spans="1:14" s="26" customFormat="1" ht="15.75" hidden="1">
      <c r="A272" s="22"/>
      <c r="B272" s="13"/>
      <c r="C272" s="14"/>
      <c r="D272" s="45"/>
      <c r="E272" s="42">
        <f t="shared" si="37"/>
        <v>0</v>
      </c>
      <c r="F272" s="45"/>
      <c r="G272" s="45"/>
      <c r="H272" s="45"/>
      <c r="I272" s="45"/>
      <c r="J272" s="45"/>
      <c r="K272" s="45"/>
      <c r="L272" s="45"/>
      <c r="M272" s="45"/>
      <c r="N272" s="45"/>
    </row>
    <row r="273" spans="1:14" s="26" customFormat="1" ht="15.75">
      <c r="A273" s="54" t="s">
        <v>46</v>
      </c>
      <c r="B273" s="55"/>
      <c r="C273" s="55"/>
      <c r="D273" s="42">
        <f aca="true" t="shared" si="44" ref="D273:M273">D267+D268+D269</f>
        <v>95</v>
      </c>
      <c r="E273" s="42">
        <f t="shared" si="37"/>
        <v>21</v>
      </c>
      <c r="F273" s="42">
        <f t="shared" si="44"/>
        <v>21</v>
      </c>
      <c r="G273" s="42">
        <f t="shared" si="44"/>
        <v>0</v>
      </c>
      <c r="H273" s="42">
        <f t="shared" si="44"/>
        <v>0</v>
      </c>
      <c r="I273" s="42">
        <f t="shared" si="44"/>
        <v>0</v>
      </c>
      <c r="J273" s="42">
        <f t="shared" si="44"/>
        <v>0</v>
      </c>
      <c r="K273" s="42">
        <f t="shared" si="44"/>
        <v>0</v>
      </c>
      <c r="L273" s="42">
        <f t="shared" si="44"/>
        <v>0</v>
      </c>
      <c r="M273" s="42">
        <f t="shared" si="44"/>
        <v>0</v>
      </c>
      <c r="N273" s="42">
        <f>N267+N268+N269</f>
        <v>0</v>
      </c>
    </row>
    <row r="274" spans="1:14" s="26" customFormat="1" ht="36" customHeight="1">
      <c r="A274" s="134" t="s">
        <v>99</v>
      </c>
      <c r="B274" s="135"/>
      <c r="C274" s="135"/>
      <c r="D274" s="43"/>
      <c r="E274" s="53"/>
      <c r="F274" s="43"/>
      <c r="G274" s="43"/>
      <c r="H274" s="43"/>
      <c r="I274" s="43"/>
      <c r="J274" s="43"/>
      <c r="K274" s="43"/>
      <c r="L274" s="43"/>
      <c r="M274" s="43"/>
      <c r="N274" s="43"/>
    </row>
    <row r="275" spans="1:14" s="36" customFormat="1" ht="22.5" customHeight="1" hidden="1">
      <c r="A275" s="22" t="s">
        <v>100</v>
      </c>
      <c r="B275" s="4">
        <v>222</v>
      </c>
      <c r="C275" s="29" t="s">
        <v>6</v>
      </c>
      <c r="D275" s="46"/>
      <c r="E275" s="42">
        <f t="shared" si="37"/>
        <v>0</v>
      </c>
      <c r="F275" s="46"/>
      <c r="G275" s="46"/>
      <c r="H275" s="46"/>
      <c r="I275" s="46"/>
      <c r="J275" s="46"/>
      <c r="K275" s="46"/>
      <c r="L275" s="46"/>
      <c r="M275" s="46"/>
      <c r="N275" s="46"/>
    </row>
    <row r="276" spans="1:14" s="36" customFormat="1" ht="18" customHeight="1" hidden="1">
      <c r="A276" s="22" t="s">
        <v>100</v>
      </c>
      <c r="B276" s="4">
        <v>224</v>
      </c>
      <c r="C276" s="29" t="s">
        <v>8</v>
      </c>
      <c r="D276" s="46">
        <v>0</v>
      </c>
      <c r="E276" s="42">
        <f aca="true" t="shared" si="45" ref="E276:E309">F276+G276+H276+I276+J276+K276+L276+M276+N276</f>
        <v>0</v>
      </c>
      <c r="F276" s="46"/>
      <c r="G276" s="46"/>
      <c r="H276" s="46"/>
      <c r="I276" s="46"/>
      <c r="J276" s="46"/>
      <c r="K276" s="46"/>
      <c r="L276" s="46"/>
      <c r="M276" s="46"/>
      <c r="N276" s="46"/>
    </row>
    <row r="277" spans="1:14" s="36" customFormat="1" ht="18.75" customHeight="1" hidden="1">
      <c r="A277" s="22" t="s">
        <v>100</v>
      </c>
      <c r="B277" s="4">
        <v>225</v>
      </c>
      <c r="C277" s="29" t="s">
        <v>9</v>
      </c>
      <c r="D277" s="46">
        <v>0</v>
      </c>
      <c r="E277" s="42">
        <f t="shared" si="45"/>
        <v>0</v>
      </c>
      <c r="F277" s="46"/>
      <c r="G277" s="46"/>
      <c r="H277" s="46"/>
      <c r="I277" s="46"/>
      <c r="J277" s="46"/>
      <c r="K277" s="46"/>
      <c r="L277" s="46"/>
      <c r="M277" s="46"/>
      <c r="N277" s="46"/>
    </row>
    <row r="278" spans="1:14" s="36" customFormat="1" ht="18.75" customHeight="1">
      <c r="A278" s="22" t="s">
        <v>100</v>
      </c>
      <c r="B278" s="4">
        <v>226</v>
      </c>
      <c r="C278" s="14" t="s">
        <v>101</v>
      </c>
      <c r="D278" s="46">
        <v>10</v>
      </c>
      <c r="E278" s="48">
        <f t="shared" si="45"/>
        <v>2</v>
      </c>
      <c r="F278" s="46">
        <v>2</v>
      </c>
      <c r="G278" s="46"/>
      <c r="H278" s="46"/>
      <c r="I278" s="46"/>
      <c r="J278" s="46"/>
      <c r="K278" s="46"/>
      <c r="L278" s="46"/>
      <c r="M278" s="46"/>
      <c r="N278" s="46"/>
    </row>
    <row r="279" spans="1:14" s="36" customFormat="1" ht="18.75" customHeight="1">
      <c r="A279" s="22" t="s">
        <v>100</v>
      </c>
      <c r="B279" s="4">
        <v>225</v>
      </c>
      <c r="C279" s="14" t="s">
        <v>9</v>
      </c>
      <c r="D279" s="46">
        <v>10</v>
      </c>
      <c r="E279" s="48">
        <f t="shared" si="45"/>
        <v>5</v>
      </c>
      <c r="F279" s="46">
        <v>5</v>
      </c>
      <c r="G279" s="46"/>
      <c r="H279" s="46"/>
      <c r="I279" s="46"/>
      <c r="J279" s="46"/>
      <c r="K279" s="46"/>
      <c r="L279" s="46"/>
      <c r="M279" s="46"/>
      <c r="N279" s="46"/>
    </row>
    <row r="280" spans="1:14" s="26" customFormat="1" ht="15.75">
      <c r="A280" s="22" t="s">
        <v>100</v>
      </c>
      <c r="B280" s="13" t="s">
        <v>36</v>
      </c>
      <c r="C280" s="14" t="s">
        <v>102</v>
      </c>
      <c r="D280" s="45">
        <v>65</v>
      </c>
      <c r="E280" s="48">
        <f t="shared" si="45"/>
        <v>5</v>
      </c>
      <c r="F280" s="45">
        <v>5</v>
      </c>
      <c r="G280" s="45"/>
      <c r="H280" s="45"/>
      <c r="I280" s="45"/>
      <c r="J280" s="45"/>
      <c r="K280" s="45"/>
      <c r="L280" s="45"/>
      <c r="M280" s="45"/>
      <c r="N280" s="45"/>
    </row>
    <row r="281" spans="1:14" s="26" customFormat="1" ht="15.75">
      <c r="A281" s="22" t="s">
        <v>100</v>
      </c>
      <c r="B281" s="13" t="s">
        <v>47</v>
      </c>
      <c r="C281" s="29" t="s">
        <v>14</v>
      </c>
      <c r="D281" s="45">
        <v>50</v>
      </c>
      <c r="E281" s="48">
        <f t="shared" si="45"/>
        <v>5.1</v>
      </c>
      <c r="F281" s="45">
        <v>5.1</v>
      </c>
      <c r="G281" s="45"/>
      <c r="H281" s="45"/>
      <c r="I281" s="45"/>
      <c r="J281" s="45"/>
      <c r="K281" s="45"/>
      <c r="L281" s="45"/>
      <c r="M281" s="45"/>
      <c r="N281" s="45"/>
    </row>
    <row r="282" spans="1:14" s="26" customFormat="1" ht="15.75">
      <c r="A282" s="22" t="s">
        <v>100</v>
      </c>
      <c r="B282" s="13" t="s">
        <v>52</v>
      </c>
      <c r="C282" s="29" t="s">
        <v>15</v>
      </c>
      <c r="D282" s="45">
        <v>105</v>
      </c>
      <c r="E282" s="48">
        <f t="shared" si="45"/>
        <v>9</v>
      </c>
      <c r="F282" s="45">
        <v>9</v>
      </c>
      <c r="G282" s="45"/>
      <c r="H282" s="45"/>
      <c r="I282" s="45"/>
      <c r="J282" s="45"/>
      <c r="K282" s="45"/>
      <c r="L282" s="45"/>
      <c r="M282" s="45"/>
      <c r="N282" s="45"/>
    </row>
    <row r="283" spans="1:14" s="26" customFormat="1" ht="15.75">
      <c r="A283" s="22" t="s">
        <v>100</v>
      </c>
      <c r="B283" s="13" t="s">
        <v>47</v>
      </c>
      <c r="C283" s="29" t="s">
        <v>14</v>
      </c>
      <c r="D283" s="45"/>
      <c r="E283" s="42">
        <f t="shared" si="45"/>
        <v>0</v>
      </c>
      <c r="F283" s="45"/>
      <c r="G283" s="45"/>
      <c r="H283" s="45"/>
      <c r="I283" s="45"/>
      <c r="J283" s="45"/>
      <c r="K283" s="45"/>
      <c r="L283" s="45"/>
      <c r="M283" s="45"/>
      <c r="N283" s="45"/>
    </row>
    <row r="284" spans="1:14" s="56" customFormat="1" ht="15.75">
      <c r="A284" s="126" t="s">
        <v>33</v>
      </c>
      <c r="B284" s="127"/>
      <c r="C284" s="127"/>
      <c r="D284" s="42">
        <f>D282+D281+D280+D278+D279</f>
        <v>240</v>
      </c>
      <c r="E284" s="42">
        <f t="shared" si="45"/>
        <v>26.1</v>
      </c>
      <c r="F284" s="42">
        <f>F282+F281+F280+F278+F279</f>
        <v>26.1</v>
      </c>
      <c r="G284" s="42">
        <f aca="true" t="shared" si="46" ref="G284:M284">G282+G281+G280+G278</f>
        <v>0</v>
      </c>
      <c r="H284" s="42">
        <f t="shared" si="46"/>
        <v>0</v>
      </c>
      <c r="I284" s="42">
        <f t="shared" si="46"/>
        <v>0</v>
      </c>
      <c r="J284" s="42">
        <f t="shared" si="46"/>
        <v>0</v>
      </c>
      <c r="K284" s="42">
        <f t="shared" si="46"/>
        <v>0</v>
      </c>
      <c r="L284" s="42">
        <f t="shared" si="46"/>
        <v>0</v>
      </c>
      <c r="M284" s="42">
        <f t="shared" si="46"/>
        <v>0</v>
      </c>
      <c r="N284" s="42">
        <f>N282+N281+N280+N278</f>
        <v>0</v>
      </c>
    </row>
    <row r="285" spans="1:14" ht="15.75">
      <c r="A285" s="126"/>
      <c r="B285" s="127"/>
      <c r="C285" s="127"/>
      <c r="D285" s="42"/>
      <c r="E285" s="48"/>
      <c r="F285" s="42"/>
      <c r="G285" s="42"/>
      <c r="H285" s="42"/>
      <c r="I285" s="42"/>
      <c r="J285" s="42"/>
      <c r="K285" s="42"/>
      <c r="L285" s="42"/>
      <c r="M285" s="42"/>
      <c r="N285" s="42"/>
    </row>
    <row r="286" spans="1:14" ht="19.5" customHeight="1">
      <c r="A286" s="140" t="s">
        <v>166</v>
      </c>
      <c r="B286" s="150"/>
      <c r="C286" s="150"/>
      <c r="D286" s="150"/>
      <c r="E286" s="150"/>
      <c r="F286" s="150"/>
      <c r="G286" s="150"/>
      <c r="H286" s="43"/>
      <c r="I286" s="43"/>
      <c r="J286" s="43"/>
      <c r="K286" s="43"/>
      <c r="L286" s="43"/>
      <c r="M286" s="43"/>
      <c r="N286" s="43"/>
    </row>
    <row r="287" spans="1:14" ht="37.5" customHeight="1">
      <c r="A287" s="19" t="s">
        <v>165</v>
      </c>
      <c r="B287" s="4">
        <v>231</v>
      </c>
      <c r="C287" s="29" t="s">
        <v>11</v>
      </c>
      <c r="D287" s="45">
        <v>0</v>
      </c>
      <c r="E287" s="42">
        <f t="shared" si="45"/>
        <v>5.9</v>
      </c>
      <c r="F287" s="45">
        <v>5.9</v>
      </c>
      <c r="G287" s="45"/>
      <c r="H287" s="45"/>
      <c r="I287" s="45"/>
      <c r="J287" s="45"/>
      <c r="K287" s="45"/>
      <c r="L287" s="45"/>
      <c r="M287" s="45"/>
      <c r="N287" s="45"/>
    </row>
    <row r="288" spans="1:14" ht="15.75">
      <c r="A288" s="126"/>
      <c r="B288" s="127"/>
      <c r="C288" s="127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</row>
    <row r="289" spans="1:14" s="56" customFormat="1" ht="0.75" customHeight="1">
      <c r="A289" s="126"/>
      <c r="B289" s="127"/>
      <c r="C289" s="127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</row>
    <row r="290" spans="1:14" s="3" customFormat="1" ht="22.5" customHeight="1">
      <c r="A290" s="15"/>
      <c r="B290" s="25"/>
      <c r="C290" s="24" t="s">
        <v>39</v>
      </c>
      <c r="D290" s="53">
        <f aca="true" t="shared" si="47" ref="D290:N290">D289+D284+D273+D248+D212+D197+D115+D99+D133+D143</f>
        <v>65287.4</v>
      </c>
      <c r="E290" s="53">
        <f>F290+G290+H290+I290+J290+K290+L290+M290+N290</f>
        <v>11416.7</v>
      </c>
      <c r="F290" s="53">
        <f>F289+F284+F273+F248+F212+F197+F115+F99+F133+F143+F287</f>
        <v>846.8</v>
      </c>
      <c r="G290" s="53">
        <f t="shared" si="47"/>
        <v>2926.5</v>
      </c>
      <c r="H290" s="53">
        <f t="shared" si="47"/>
        <v>4352.2</v>
      </c>
      <c r="I290" s="53">
        <f t="shared" si="47"/>
        <v>2549.4</v>
      </c>
      <c r="J290" s="53">
        <f>J289+J284+J273+J248+J212+J197+J115+J99+J133+J143</f>
        <v>0</v>
      </c>
      <c r="K290" s="53">
        <f>K289+K284+K273+K248+K212+K197+K115+K99+K133+K143</f>
        <v>0.7</v>
      </c>
      <c r="L290" s="53">
        <f>L289+L284+L273+L248+L212+L197+L115+L99+L133+L143</f>
        <v>401</v>
      </c>
      <c r="M290" s="53">
        <f>M289+M284+M273+M248+M212+M197+M115+M99+M133+M143</f>
        <v>255.20000000000002</v>
      </c>
      <c r="N290" s="53">
        <f t="shared" si="47"/>
        <v>84.9</v>
      </c>
    </row>
    <row r="291" spans="1:14" ht="17.25" customHeight="1">
      <c r="A291" s="23"/>
      <c r="B291" s="4">
        <v>211</v>
      </c>
      <c r="C291" s="29" t="s">
        <v>1</v>
      </c>
      <c r="D291" s="40">
        <f>D30+D35+D56+D57+D102+D135+D232+D233</f>
        <v>13255.400000000001</v>
      </c>
      <c r="E291" s="42">
        <f t="shared" si="45"/>
        <v>6239.2</v>
      </c>
      <c r="F291" s="40">
        <f>F30+F35+F56+F57+F102+F135+F232+F233</f>
        <v>160.3</v>
      </c>
      <c r="G291" s="40">
        <f>G30+G35+G56+G57+G102+G135+G232+G233</f>
        <v>1500.5</v>
      </c>
      <c r="H291" s="40">
        <f>H30+H35+H56+H57+H102+H135+H232+H233</f>
        <v>3355</v>
      </c>
      <c r="I291" s="40">
        <f>I30+I35+I56+I57+I102+I135+I232+I233</f>
        <v>990.9</v>
      </c>
      <c r="J291" s="40">
        <f>J232+J102+J12+J135</f>
        <v>0</v>
      </c>
      <c r="K291" s="40">
        <f>K232+K102+K12+K135</f>
        <v>0</v>
      </c>
      <c r="L291" s="40">
        <f>L232+L102+L12+L135</f>
        <v>0</v>
      </c>
      <c r="M291" s="40">
        <f>M232+M102+M12+M135</f>
        <v>170.4</v>
      </c>
      <c r="N291" s="40">
        <f>N232+N102+N12+N135</f>
        <v>62.1</v>
      </c>
    </row>
    <row r="292" spans="1:14" ht="15.75">
      <c r="A292" s="23"/>
      <c r="B292" s="4">
        <v>212</v>
      </c>
      <c r="C292" s="29" t="s">
        <v>2</v>
      </c>
      <c r="D292" s="40">
        <f>D31+D37+D58+D103+D234</f>
        <v>77</v>
      </c>
      <c r="E292" s="42">
        <f t="shared" si="45"/>
        <v>19.5</v>
      </c>
      <c r="F292" s="40">
        <f>F31+F37+F58+F103+F234</f>
        <v>11</v>
      </c>
      <c r="G292" s="40">
        <f>G31+G37+G58+G103+G234</f>
        <v>7</v>
      </c>
      <c r="H292" s="40">
        <f>H31+H37+H58+H103+H234</f>
        <v>0</v>
      </c>
      <c r="I292" s="40">
        <f>I31+I37+I58+I103+I234</f>
        <v>0</v>
      </c>
      <c r="J292" s="40">
        <f>J234+J103+J13</f>
        <v>0</v>
      </c>
      <c r="K292" s="40">
        <f>K234+K103+K13</f>
        <v>0</v>
      </c>
      <c r="L292" s="40">
        <f>L234+L103+L13</f>
        <v>0</v>
      </c>
      <c r="M292" s="40">
        <f>M234+M103+M13</f>
        <v>1.5</v>
      </c>
      <c r="N292" s="40">
        <f>N234+N103+N13</f>
        <v>0</v>
      </c>
    </row>
    <row r="293" spans="1:14" ht="15.75">
      <c r="A293" s="23"/>
      <c r="B293" s="4">
        <v>213</v>
      </c>
      <c r="C293" s="29" t="s">
        <v>3</v>
      </c>
      <c r="D293" s="40">
        <f>D32+D38+D59+D60+D104+D136+D235+D236</f>
        <v>4002.8999999999996</v>
      </c>
      <c r="E293" s="42">
        <f t="shared" si="45"/>
        <v>2085.3999999999996</v>
      </c>
      <c r="F293" s="40">
        <f>F32+F38+F59+F60+F104+F136+F235+F236</f>
        <v>35</v>
      </c>
      <c r="G293" s="40">
        <f>G32+G38+G59+G60+G104+G136+G235+G236</f>
        <v>673</v>
      </c>
      <c r="H293" s="40">
        <f>H32+H38+H59+H60+H104+H136+H235+H236</f>
        <v>997.2</v>
      </c>
      <c r="I293" s="40">
        <f>I32+I38+I59+I60+I104+I136+I235+I236</f>
        <v>310</v>
      </c>
      <c r="J293" s="40">
        <f>J235+J104+J14+J136</f>
        <v>0</v>
      </c>
      <c r="K293" s="40">
        <f>K235+K104+K14+K136</f>
        <v>0</v>
      </c>
      <c r="L293" s="40">
        <f>L235+L104+L14+L136</f>
        <v>0</v>
      </c>
      <c r="M293" s="40">
        <f>M235+M104+M14+M136</f>
        <v>51.5</v>
      </c>
      <c r="N293" s="40">
        <f>N235+N104+N14+N136</f>
        <v>18.7</v>
      </c>
    </row>
    <row r="294" spans="1:14" ht="15.75">
      <c r="A294" s="23"/>
      <c r="B294" s="4">
        <v>221</v>
      </c>
      <c r="C294" s="29" t="s">
        <v>5</v>
      </c>
      <c r="D294" s="40">
        <f>D62+D106+D238</f>
        <v>82</v>
      </c>
      <c r="E294" s="42">
        <f t="shared" si="45"/>
        <v>72.8</v>
      </c>
      <c r="F294" s="40">
        <f>F62+F106+F238</f>
        <v>30</v>
      </c>
      <c r="G294" s="40">
        <f aca="true" t="shared" si="48" ref="G294:I295">G62+G106+G238</f>
        <v>25</v>
      </c>
      <c r="H294" s="40">
        <f t="shared" si="48"/>
        <v>0</v>
      </c>
      <c r="I294" s="40">
        <f t="shared" si="48"/>
        <v>10</v>
      </c>
      <c r="J294" s="40">
        <f>J106+J16+J238</f>
        <v>0</v>
      </c>
      <c r="K294" s="40">
        <f>K106+K16+K238</f>
        <v>0</v>
      </c>
      <c r="L294" s="40">
        <f>L106+L16+L238</f>
        <v>0</v>
      </c>
      <c r="M294" s="40">
        <f>M106+M16+M238</f>
        <v>7.8</v>
      </c>
      <c r="N294" s="40">
        <f>N106+N16+N238</f>
        <v>0</v>
      </c>
    </row>
    <row r="295" spans="1:14" ht="15.75">
      <c r="A295" s="23"/>
      <c r="B295" s="4">
        <v>222</v>
      </c>
      <c r="C295" s="29" t="s">
        <v>6</v>
      </c>
      <c r="D295" s="40">
        <f>D63+D107+D239</f>
        <v>68</v>
      </c>
      <c r="E295" s="42">
        <f t="shared" si="45"/>
        <v>21</v>
      </c>
      <c r="F295" s="40">
        <f>F63+F107+F239</f>
        <v>11</v>
      </c>
      <c r="G295" s="40">
        <f t="shared" si="48"/>
        <v>0</v>
      </c>
      <c r="H295" s="40">
        <f t="shared" si="48"/>
        <v>0</v>
      </c>
      <c r="I295" s="40">
        <f t="shared" si="48"/>
        <v>5</v>
      </c>
      <c r="J295" s="40">
        <f>SUM(J63,J107,J256,J220,J41,J81,J205,J175,J185,J239)</f>
        <v>0</v>
      </c>
      <c r="K295" s="40">
        <f>SUM(K63,K107,K256,K220,K41,K81,K205,K175,K185,K239)</f>
        <v>0</v>
      </c>
      <c r="L295" s="40">
        <f>SUM(L63,L107,L256,L220,L41,L81,L205,L175,L185,L239)</f>
        <v>0</v>
      </c>
      <c r="M295" s="40">
        <f>SUM(M63,M107,M256,M220,M41,M81,M205,M175,M185,M239)</f>
        <v>5</v>
      </c>
      <c r="N295" s="40">
        <f>SUM(N63,N107,N256,N220,N41,N81,N205,N175,N185,N239)</f>
        <v>0</v>
      </c>
    </row>
    <row r="296" spans="1:14" ht="15.75">
      <c r="A296" s="23"/>
      <c r="B296" s="4">
        <v>223</v>
      </c>
      <c r="C296" s="29" t="s">
        <v>7</v>
      </c>
      <c r="D296" s="40">
        <f>D241+D168+D108+D18+D64</f>
        <v>5550</v>
      </c>
      <c r="E296" s="42">
        <f t="shared" si="45"/>
        <v>1118.7</v>
      </c>
      <c r="F296" s="40">
        <f>F241+F168+F108+F18+F64</f>
        <v>219.2</v>
      </c>
      <c r="G296" s="40">
        <f>G241+G168+G108+G18+G64</f>
        <v>511</v>
      </c>
      <c r="H296" s="40">
        <f>H241+H168+H108+H18+H64</f>
        <v>0</v>
      </c>
      <c r="I296" s="40">
        <f>I241+I168+I108+I18+I64</f>
        <v>387.5</v>
      </c>
      <c r="J296" s="40">
        <f>J241+J168+J108+J18</f>
        <v>0</v>
      </c>
      <c r="K296" s="40">
        <f>K241+K168+K108+K18</f>
        <v>0</v>
      </c>
      <c r="L296" s="40">
        <f>L241+L168+L108+L18</f>
        <v>0</v>
      </c>
      <c r="M296" s="40">
        <f>M241+M168+M108+M18</f>
        <v>1</v>
      </c>
      <c r="N296" s="40">
        <f>N241+N168+N108+N18</f>
        <v>0</v>
      </c>
    </row>
    <row r="297" spans="1:14" ht="15.75">
      <c r="A297" s="23"/>
      <c r="B297" s="4">
        <v>224</v>
      </c>
      <c r="C297" s="29" t="s">
        <v>8</v>
      </c>
      <c r="D297" s="40">
        <f>D276+D19</f>
        <v>0</v>
      </c>
      <c r="E297" s="42">
        <f t="shared" si="45"/>
        <v>0</v>
      </c>
      <c r="F297" s="40">
        <f>F276+F19</f>
        <v>0</v>
      </c>
      <c r="G297" s="40">
        <f>G276+G19</f>
        <v>0</v>
      </c>
      <c r="H297" s="40">
        <f>H276+H19</f>
        <v>0</v>
      </c>
      <c r="I297" s="40">
        <f>I276+I19</f>
        <v>0</v>
      </c>
      <c r="J297" s="40"/>
      <c r="K297" s="40">
        <f>K276+K19</f>
        <v>0</v>
      </c>
      <c r="L297" s="40">
        <f>L276+L19</f>
        <v>0</v>
      </c>
      <c r="M297" s="40">
        <f>M109</f>
        <v>0</v>
      </c>
      <c r="N297" s="40">
        <f>N276+N19</f>
        <v>0</v>
      </c>
    </row>
    <row r="298" spans="1:14" ht="15.75">
      <c r="A298" s="23"/>
      <c r="B298" s="4">
        <v>225</v>
      </c>
      <c r="C298" s="29" t="s">
        <v>9</v>
      </c>
      <c r="D298" s="40">
        <f>D66+D110+D138+D139+D140+D147+D154+D155+D157+D159+D169+D177+D188+D191+D242+D279</f>
        <v>30685</v>
      </c>
      <c r="E298" s="42">
        <f t="shared" si="45"/>
        <v>538</v>
      </c>
      <c r="F298" s="40">
        <f>F66+F110+F138+F139+F140+F147+F154+F155+F157+F159+F169+F177+F188+F191+F242+F279</f>
        <v>72</v>
      </c>
      <c r="G298" s="40">
        <f>G66+G110+G138+G139+G140+G147+G154+G155+G157+G159+G169+G177+G188+G191+G242</f>
        <v>10</v>
      </c>
      <c r="H298" s="40">
        <f>H66+H110+H138+H139+H140+H147+H154+H155+H157+H159+H169+H177+H188+H191+H242</f>
        <v>0</v>
      </c>
      <c r="I298" s="40">
        <f>I66+I110+I138+I139+I140+I147+I154+I155+I157+I159+I169+I177+I188+I191+I242</f>
        <v>50</v>
      </c>
      <c r="J298" s="40">
        <f>J242+J191+J188+J177+J169+J157+J155+J154+J147+J138+J20+J159+J140</f>
        <v>0</v>
      </c>
      <c r="K298" s="40">
        <f>K242+K191+K188+K177+K169+K157+K155+K154+K147+K138+K20+K159+K140</f>
        <v>0</v>
      </c>
      <c r="L298" s="40">
        <f>L242+L191+L188+L177+L169+L157+L155+L154+L147+L138+L20+L159+L140</f>
        <v>401</v>
      </c>
      <c r="M298" s="40">
        <f>M110</f>
        <v>5</v>
      </c>
      <c r="N298" s="40">
        <f>N242+N191+N188+N177+N169+N157+N155+N154+N147+N138+N20+N159+N140</f>
        <v>0</v>
      </c>
    </row>
    <row r="299" spans="1:14" ht="15.75">
      <c r="A299" s="23"/>
      <c r="B299" s="4">
        <v>226</v>
      </c>
      <c r="C299" s="29" t="s">
        <v>10</v>
      </c>
      <c r="D299" s="40">
        <f>D67+D111+D130+D142+D156+D170+D186+D192+D206+D243+D267+D278</f>
        <v>2098</v>
      </c>
      <c r="E299" s="42">
        <f t="shared" si="45"/>
        <v>114</v>
      </c>
      <c r="F299" s="40">
        <f>F67+F111+F130+F142+F156+F170+F186+F192+F206+F243+F267</f>
        <v>74</v>
      </c>
      <c r="G299" s="40">
        <f>G67+G111+G130+G142+G156+G170+G186+G192+G206+G243+G267</f>
        <v>30</v>
      </c>
      <c r="H299" s="40">
        <f>H67+H111+H130+H142+H156+H170+H186+H192+H206+H243+H267</f>
        <v>0</v>
      </c>
      <c r="I299" s="40">
        <f>I67+I111+I130+I142+I156+I170+I186+I192+I206+I243+I267</f>
        <v>10</v>
      </c>
      <c r="J299" s="40">
        <f>J278+J267+J243+J206+J186+J170+J156+J130+J111+J21+J192</f>
        <v>0</v>
      </c>
      <c r="K299" s="40">
        <f>K278+K267+K243+K206+K186+K170+K156+K130+K111+K21+K192</f>
        <v>0</v>
      </c>
      <c r="L299" s="40">
        <f>L278+L267+L243+L206+L186+L170+L156+L130+L111+L21+L192</f>
        <v>0</v>
      </c>
      <c r="M299" s="40">
        <f>M278+M267+M243+M206+M186+M170+M156+M130+M111+M21+M192</f>
        <v>0</v>
      </c>
      <c r="N299" s="40">
        <f>N278+N267+N243+N206+N186+N170+N156+N130+N111+N21+N192</f>
        <v>0</v>
      </c>
    </row>
    <row r="300" spans="1:14" ht="15.75" hidden="1">
      <c r="A300" s="23"/>
      <c r="B300" s="4">
        <v>231</v>
      </c>
      <c r="C300" s="29" t="s">
        <v>11</v>
      </c>
      <c r="D300" s="40">
        <f>SUM(D94)</f>
        <v>0</v>
      </c>
      <c r="E300" s="42">
        <f t="shared" si="45"/>
        <v>0</v>
      </c>
      <c r="F300" s="40">
        <f>SUM(F94)</f>
        <v>0</v>
      </c>
      <c r="G300" s="40">
        <f>SUM(G94)</f>
        <v>0</v>
      </c>
      <c r="H300" s="40">
        <f>SUM(H94)</f>
        <v>0</v>
      </c>
      <c r="I300" s="40">
        <f>SUM(I94)</f>
        <v>0</v>
      </c>
      <c r="J300" s="40"/>
      <c r="K300" s="40">
        <f>SUM(K94)</f>
        <v>0</v>
      </c>
      <c r="L300" s="40">
        <f>SUM(L94)</f>
        <v>0</v>
      </c>
      <c r="M300" s="40">
        <f>SUM(M94)</f>
        <v>0</v>
      </c>
      <c r="N300" s="40">
        <f>SUM(N94)</f>
        <v>0</v>
      </c>
    </row>
    <row r="301" spans="1:14" ht="15.75" customHeight="1" hidden="1">
      <c r="A301" s="23"/>
      <c r="B301" s="4">
        <v>241</v>
      </c>
      <c r="C301" s="29" t="s">
        <v>76</v>
      </c>
      <c r="D301" s="40">
        <f>SUM(D124)</f>
        <v>0</v>
      </c>
      <c r="E301" s="42">
        <f t="shared" si="45"/>
        <v>0</v>
      </c>
      <c r="F301" s="40">
        <f>SUM(F124)</f>
        <v>0</v>
      </c>
      <c r="G301" s="40">
        <f>SUM(G124)</f>
        <v>0</v>
      </c>
      <c r="H301" s="40">
        <f>SUM(H124)</f>
        <v>0</v>
      </c>
      <c r="I301" s="40">
        <f>SUM(I124)</f>
        <v>0</v>
      </c>
      <c r="J301" s="40"/>
      <c r="K301" s="40">
        <f>SUM(K124)</f>
        <v>0</v>
      </c>
      <c r="L301" s="40">
        <f>SUM(L124)</f>
        <v>0</v>
      </c>
      <c r="M301" s="40">
        <f>SUM(M124)</f>
        <v>0</v>
      </c>
      <c r="N301" s="40">
        <f>SUM(N124)</f>
        <v>0</v>
      </c>
    </row>
    <row r="302" spans="1:14" ht="31.5" hidden="1">
      <c r="A302" s="23"/>
      <c r="B302" s="4">
        <v>242</v>
      </c>
      <c r="C302" s="29" t="s">
        <v>57</v>
      </c>
      <c r="D302" s="40">
        <f>SUM(D163,D162)</f>
        <v>0</v>
      </c>
      <c r="E302" s="42">
        <f t="shared" si="45"/>
        <v>0</v>
      </c>
      <c r="F302" s="40">
        <f>SUM(F163,F162)</f>
        <v>0</v>
      </c>
      <c r="G302" s="40">
        <f>SUM(G163,G162)</f>
        <v>0</v>
      </c>
      <c r="H302" s="40">
        <f>SUM(H163,H162)</f>
        <v>0</v>
      </c>
      <c r="I302" s="40">
        <f>SUM(I163,I162)</f>
        <v>0</v>
      </c>
      <c r="J302" s="40"/>
      <c r="K302" s="40">
        <f>SUM(K163,K162)</f>
        <v>0</v>
      </c>
      <c r="L302" s="40">
        <f>SUM(L163,L162)</f>
        <v>0</v>
      </c>
      <c r="M302" s="40">
        <f>SUM(M163,M162)</f>
        <v>0</v>
      </c>
      <c r="N302" s="40">
        <f>SUM(N163,N162)</f>
        <v>0</v>
      </c>
    </row>
    <row r="303" spans="1:14" ht="33.75" customHeight="1">
      <c r="A303" s="23"/>
      <c r="B303" s="4">
        <v>251</v>
      </c>
      <c r="C303" s="29" t="s">
        <v>40</v>
      </c>
      <c r="D303" s="40">
        <f>D86+D68</f>
        <v>736</v>
      </c>
      <c r="E303" s="42">
        <f t="shared" si="45"/>
        <v>736</v>
      </c>
      <c r="F303" s="40">
        <f>F86+F68</f>
        <v>0</v>
      </c>
      <c r="G303" s="40">
        <f aca="true" t="shared" si="49" ref="G303:M303">G23</f>
        <v>0</v>
      </c>
      <c r="H303" s="40">
        <f t="shared" si="49"/>
        <v>0</v>
      </c>
      <c r="I303" s="40">
        <f>I86+I68</f>
        <v>736</v>
      </c>
      <c r="J303" s="40">
        <f t="shared" si="49"/>
        <v>0</v>
      </c>
      <c r="K303" s="40">
        <f t="shared" si="49"/>
        <v>0</v>
      </c>
      <c r="L303" s="40">
        <f>L23</f>
        <v>0</v>
      </c>
      <c r="M303" s="40">
        <f t="shared" si="49"/>
        <v>0</v>
      </c>
      <c r="N303" s="40">
        <f>N23</f>
        <v>0</v>
      </c>
    </row>
    <row r="304" spans="1:14" ht="24.75" customHeight="1">
      <c r="A304" s="23"/>
      <c r="B304" s="4">
        <v>231</v>
      </c>
      <c r="C304" s="29" t="s">
        <v>11</v>
      </c>
      <c r="D304" s="40"/>
      <c r="E304" s="42">
        <f t="shared" si="45"/>
        <v>5.9</v>
      </c>
      <c r="F304" s="40">
        <f>F287</f>
        <v>5.9</v>
      </c>
      <c r="G304" s="40">
        <f>SUM(G68,G86,G46)</f>
        <v>0</v>
      </c>
      <c r="H304" s="40">
        <f>SUM(H68,H86,H46)</f>
        <v>0</v>
      </c>
      <c r="I304" s="40"/>
      <c r="J304" s="40"/>
      <c r="K304" s="40">
        <f aca="true" t="shared" si="50" ref="K304:N305">SUM(K68,K86,K46)</f>
        <v>0</v>
      </c>
      <c r="L304" s="40">
        <f t="shared" si="50"/>
        <v>0</v>
      </c>
      <c r="M304" s="40">
        <f t="shared" si="50"/>
        <v>0</v>
      </c>
      <c r="N304" s="40">
        <f t="shared" si="50"/>
        <v>0</v>
      </c>
    </row>
    <row r="305" spans="1:14" ht="31.5">
      <c r="A305" s="23"/>
      <c r="B305" s="4">
        <v>263</v>
      </c>
      <c r="C305" s="29" t="s">
        <v>42</v>
      </c>
      <c r="D305" s="40">
        <f>SUM(D69,D87,D47)</f>
        <v>0</v>
      </c>
      <c r="E305" s="42">
        <f t="shared" si="45"/>
        <v>0</v>
      </c>
      <c r="F305" s="40">
        <f>SUM(F69,F87,F47)</f>
        <v>0</v>
      </c>
      <c r="G305" s="40">
        <f>SUM(G69,G87,G47)</f>
        <v>0</v>
      </c>
      <c r="H305" s="40">
        <f>SUM(H69,H87,H47)</f>
        <v>0</v>
      </c>
      <c r="I305" s="40">
        <f>SUM(I69,I87,I47)</f>
        <v>0</v>
      </c>
      <c r="J305" s="40"/>
      <c r="K305" s="40">
        <f t="shared" si="50"/>
        <v>0</v>
      </c>
      <c r="L305" s="40">
        <f t="shared" si="50"/>
        <v>0</v>
      </c>
      <c r="M305" s="40">
        <f t="shared" si="50"/>
        <v>0</v>
      </c>
      <c r="N305" s="40">
        <f t="shared" si="50"/>
        <v>0</v>
      </c>
    </row>
    <row r="306" spans="1:14" ht="15.75">
      <c r="A306" s="23"/>
      <c r="B306" s="4">
        <v>290</v>
      </c>
      <c r="C306" s="29" t="s">
        <v>12</v>
      </c>
      <c r="D306" s="40">
        <f>D48+D70+D93+D97+D193+D207+D244+D268+D280</f>
        <v>384</v>
      </c>
      <c r="E306" s="42">
        <f t="shared" si="45"/>
        <v>60</v>
      </c>
      <c r="F306" s="40">
        <f>F48+F70+F93+F97+F193+F207+F244+F268+F280-5</f>
        <v>50</v>
      </c>
      <c r="G306" s="40">
        <f>G48+G70+G93+G97+G193+G207+G244+G268+G280</f>
        <v>10</v>
      </c>
      <c r="H306" s="40">
        <f>H48+H70+H93+H97+H193+H207+H244+H268+H280</f>
        <v>0</v>
      </c>
      <c r="I306" s="40">
        <f>I48+I70+I93+I97+I193+I207+I244+I268+I280</f>
        <v>0</v>
      </c>
      <c r="J306" s="40">
        <f>J280+J268+J207+J193+J25+J244</f>
        <v>0</v>
      </c>
      <c r="K306" s="40">
        <f>K280+K268+K207+K193+K25+K244</f>
        <v>0</v>
      </c>
      <c r="L306" s="40">
        <f>L280+L268+L207+L193+L25+L244</f>
        <v>0</v>
      </c>
      <c r="M306" s="40">
        <f>M280+M268+M207+M193+M25+M244</f>
        <v>0</v>
      </c>
      <c r="N306" s="40">
        <f>N280+N268+N207+N193+N25+N244</f>
        <v>0</v>
      </c>
    </row>
    <row r="307" spans="1:14" ht="15.75">
      <c r="A307" s="23"/>
      <c r="B307" s="4">
        <v>310</v>
      </c>
      <c r="C307" s="29" t="s">
        <v>14</v>
      </c>
      <c r="D307" s="40">
        <f>D281+D246+D210+D195+D171+D165+D131+D27+D113+D128+D189+D72</f>
        <v>6725</v>
      </c>
      <c r="E307" s="42">
        <f t="shared" si="45"/>
        <v>126.1</v>
      </c>
      <c r="F307" s="40">
        <f>F281+F246+F210+F195+F171+F165+F131+F27+F113+F128+F189+F72</f>
        <v>61.1</v>
      </c>
      <c r="G307" s="40">
        <f>G281+G246+G210+G195+G171+G165+G131+G27+G113+G128+G189+G72</f>
        <v>40</v>
      </c>
      <c r="H307" s="40">
        <f>H281+H246+H210+H195+H171+H165+H131+H27+H113+H128+H189+H72</f>
        <v>0</v>
      </c>
      <c r="I307" s="40">
        <f>I281+I246+I210+I195+I171+I165+I131+I27+I113+I128+I189+I72</f>
        <v>20</v>
      </c>
      <c r="J307" s="40">
        <f>J281+J246+J210+J195+J171+J165+J131+J27+J113+J128+J189</f>
        <v>0</v>
      </c>
      <c r="K307" s="40">
        <f>K281+K246+K210+K195+K171+K165+K131+K27+K113+K128+K189</f>
        <v>0</v>
      </c>
      <c r="L307" s="40">
        <f>L281+L246+L210+L195+L171+L165+L131+L27+L113+L128+L189</f>
        <v>0</v>
      </c>
      <c r="M307" s="40">
        <f>M281+M246+M210+M195+M171+M165+M131+M27+M113+M128+M189</f>
        <v>5</v>
      </c>
      <c r="N307" s="40">
        <f>N281+N246+N210+N195+N171+N165+N131+N27+N113+N128+N189</f>
        <v>0</v>
      </c>
    </row>
    <row r="308" spans="1:14" ht="15.75">
      <c r="A308" s="23"/>
      <c r="B308" s="4">
        <v>340</v>
      </c>
      <c r="C308" s="29" t="s">
        <v>15</v>
      </c>
      <c r="D308" s="40">
        <f>D282+D269+D247+D211+D196+D190+D187+D174+D137+D132+D114+D28+D129+D166+D53+D73</f>
        <v>1414.1</v>
      </c>
      <c r="E308" s="42">
        <f t="shared" si="45"/>
        <v>258.1</v>
      </c>
      <c r="F308" s="40">
        <f>F282+F269+F247+F211+F196+F190+F187+F174+F137+F132+F114+F28+F129+F166+F53+F73</f>
        <v>95.3</v>
      </c>
      <c r="G308" s="40">
        <f>G282+G269+G247+G211+G196+G190+G187+G174+G137+G132+G114+G28+G129+G166+G53+G73</f>
        <v>120</v>
      </c>
      <c r="H308" s="40">
        <f>H282+H269+H247+H211+H196+H190+H187+H174+H137+H132+H114+H28+H129+H166+H53+H73</f>
        <v>0</v>
      </c>
      <c r="I308" s="40">
        <f>I282+I269+I247+I211+I196+I190+I187+I174+I137+I132+I114+I28+I129+I166+I53+I73</f>
        <v>30</v>
      </c>
      <c r="J308" s="40">
        <f>J282+J269+J247+J211+J196+J190+J187+J174+J137+J132+J114+J28+J129+J166</f>
        <v>0</v>
      </c>
      <c r="K308" s="40">
        <f>K282+K269+K247+K211+K196+K190+K187+K174+K137+K132+K114+K28+K129+K166+K98</f>
        <v>0.7</v>
      </c>
      <c r="L308" s="40">
        <f>L282+L269+L247+L211+L196+L190+L187+L174+L137+L132+L114+L28+L129+L166</f>
        <v>0</v>
      </c>
      <c r="M308" s="40">
        <f>M282+M269+M247+M211+M196+M190+M187+M174+M137+M132+M114+M28+M129+M166</f>
        <v>8</v>
      </c>
      <c r="N308" s="40">
        <f>N282+N269+N247+N211+N196+N190+N187+N174+N137+N132+N114+N28+N129+N166</f>
        <v>4.1</v>
      </c>
    </row>
    <row r="309" spans="1:14" s="3" customFormat="1" ht="19.5" customHeight="1" thickBot="1">
      <c r="A309" s="59"/>
      <c r="B309" s="60"/>
      <c r="C309" s="61" t="s">
        <v>41</v>
      </c>
      <c r="D309" s="62">
        <f>SUM(D291:D308)+210</f>
        <v>65287.4</v>
      </c>
      <c r="E309" s="62">
        <f t="shared" si="45"/>
        <v>11416.7</v>
      </c>
      <c r="F309" s="62">
        <f>SUM(F291:F308)+22</f>
        <v>846.8</v>
      </c>
      <c r="G309" s="62">
        <f aca="true" t="shared" si="51" ref="G309:N309">SUM(G291:G308)</f>
        <v>2926.5</v>
      </c>
      <c r="H309" s="62">
        <f t="shared" si="51"/>
        <v>4352.2</v>
      </c>
      <c r="I309" s="62">
        <f t="shared" si="51"/>
        <v>2549.4</v>
      </c>
      <c r="J309" s="62">
        <f t="shared" si="51"/>
        <v>0</v>
      </c>
      <c r="K309" s="62">
        <f>SUM(K291:K308)</f>
        <v>0.7</v>
      </c>
      <c r="L309" s="62">
        <f>SUM(L291:L308)</f>
        <v>401</v>
      </c>
      <c r="M309" s="62">
        <f>SUM(M291:M308)</f>
        <v>255.20000000000002</v>
      </c>
      <c r="N309" s="62">
        <f t="shared" si="51"/>
        <v>84.89999999999999</v>
      </c>
    </row>
    <row r="310" spans="4:7" ht="15.75">
      <c r="D310" s="68"/>
      <c r="F310" s="68"/>
      <c r="G310" s="68"/>
    </row>
    <row r="311" spans="4:14" ht="15.75">
      <c r="D311" s="70"/>
      <c r="E311" s="116">
        <v>11572.9</v>
      </c>
      <c r="F311" s="70"/>
      <c r="G311" s="70"/>
      <c r="H311" s="70"/>
      <c r="I311" s="70"/>
      <c r="J311" s="70"/>
      <c r="K311" s="70"/>
      <c r="L311" s="70"/>
      <c r="M311" s="70"/>
      <c r="N311" s="70"/>
    </row>
    <row r="312" spans="4:14" ht="15.75">
      <c r="D312" s="87"/>
      <c r="E312" s="116">
        <v>70.2</v>
      </c>
      <c r="F312" s="70"/>
      <c r="G312" s="70"/>
      <c r="H312" s="70"/>
      <c r="I312" s="70"/>
      <c r="J312" s="70"/>
      <c r="K312" s="70"/>
      <c r="L312" s="70"/>
      <c r="M312" s="70"/>
      <c r="N312" s="70"/>
    </row>
    <row r="313" spans="4:14" ht="15.75">
      <c r="D313" s="88"/>
      <c r="E313" s="118">
        <v>-54</v>
      </c>
      <c r="F313" s="89"/>
      <c r="G313" s="89"/>
      <c r="H313" s="89"/>
      <c r="I313" s="89"/>
      <c r="J313" s="89"/>
      <c r="K313" s="89"/>
      <c r="L313" s="89"/>
      <c r="M313" s="89"/>
      <c r="N313" s="70"/>
    </row>
    <row r="314" spans="4:14" ht="15.75">
      <c r="D314" s="88"/>
      <c r="E314" s="116">
        <v>-172.4</v>
      </c>
      <c r="F314" s="70"/>
      <c r="G314" s="70"/>
      <c r="H314" s="70"/>
      <c r="I314" s="89"/>
      <c r="J314" s="89"/>
      <c r="K314" s="89"/>
      <c r="L314" s="89"/>
      <c r="M314" s="70"/>
      <c r="N314" s="70"/>
    </row>
    <row r="315" spans="4:14" ht="15.75">
      <c r="D315" s="90"/>
      <c r="E315" s="119">
        <f>E311+E312+E313+E314</f>
        <v>11416.7</v>
      </c>
      <c r="F315" s="91"/>
      <c r="G315" s="91"/>
      <c r="H315" s="91"/>
      <c r="I315" s="91"/>
      <c r="J315" s="91"/>
      <c r="K315" s="91"/>
      <c r="L315" s="91"/>
      <c r="M315" s="91"/>
      <c r="N315" s="70"/>
    </row>
    <row r="316" spans="4:14" ht="15.75">
      <c r="D316" s="70"/>
      <c r="E316" s="117"/>
      <c r="F316" s="70"/>
      <c r="G316" s="70"/>
      <c r="H316" s="70"/>
      <c r="I316" s="70"/>
      <c r="J316" s="70"/>
      <c r="K316" s="70"/>
      <c r="L316" s="70"/>
      <c r="M316" s="70"/>
      <c r="N316" s="70"/>
    </row>
    <row r="317" spans="4:14" ht="15.75">
      <c r="D317" s="70"/>
      <c r="E317" s="117"/>
      <c r="F317" s="70"/>
      <c r="G317" s="70"/>
      <c r="H317" s="70"/>
      <c r="I317" s="70"/>
      <c r="J317" s="70"/>
      <c r="K317" s="70"/>
      <c r="L317" s="70"/>
      <c r="M317" s="70"/>
      <c r="N317" s="70"/>
    </row>
  </sheetData>
  <sheetProtection/>
  <mergeCells count="32">
    <mergeCell ref="A143:C143"/>
    <mergeCell ref="A197:C197"/>
    <mergeCell ref="A284:C284"/>
    <mergeCell ref="A265:C265"/>
    <mergeCell ref="A266:C266"/>
    <mergeCell ref="A274:C274"/>
    <mergeCell ref="A212:C212"/>
    <mergeCell ref="A202:C202"/>
    <mergeCell ref="A289:C289"/>
    <mergeCell ref="A249:C249"/>
    <mergeCell ref="A288:C288"/>
    <mergeCell ref="A203:C203"/>
    <mergeCell ref="A229:C229"/>
    <mergeCell ref="A230:C230"/>
    <mergeCell ref="A213:C213"/>
    <mergeCell ref="A133:C133"/>
    <mergeCell ref="A9:C9"/>
    <mergeCell ref="A99:C99"/>
    <mergeCell ref="A123:C123"/>
    <mergeCell ref="A115:C115"/>
    <mergeCell ref="A286:G286"/>
    <mergeCell ref="A134:C134"/>
    <mergeCell ref="A127:C127"/>
    <mergeCell ref="A285:C285"/>
    <mergeCell ref="A198:C198"/>
    <mergeCell ref="M1:N1"/>
    <mergeCell ref="H2:N3"/>
    <mergeCell ref="A8:D8"/>
    <mergeCell ref="A5:M5"/>
    <mergeCell ref="A126:C126"/>
    <mergeCell ref="A116:C116"/>
    <mergeCell ref="A122:C122"/>
  </mergeCells>
  <printOptions/>
  <pageMargins left="0.22" right="0.1968503937007874" top="0.7874015748031497" bottom="0.1968503937007874" header="0" footer="0"/>
  <pageSetup fitToHeight="0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7"/>
  <sheetViews>
    <sheetView tabSelected="1" zoomScale="75" zoomScaleNormal="75" zoomScaleSheetLayoutView="50" zoomScalePageLayoutView="0" workbookViewId="0" topLeftCell="A1">
      <pane xSplit="2" ySplit="9" topLeftCell="C24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278" sqref="D278"/>
    </sheetView>
  </sheetViews>
  <sheetFormatPr defaultColWidth="9.00390625" defaultRowHeight="12.75"/>
  <cols>
    <col min="1" max="1" width="8.00390625" style="6" customWidth="1"/>
    <col min="2" max="2" width="7.00390625" style="49" customWidth="1"/>
    <col min="3" max="3" width="52.375" style="6" customWidth="1"/>
    <col min="4" max="5" width="14.875" style="6" customWidth="1"/>
    <col min="6" max="6" width="12.125" style="6" customWidth="1"/>
    <col min="7" max="7" width="10.625" style="6" customWidth="1"/>
    <col min="8" max="8" width="12.00390625" style="6" customWidth="1"/>
    <col min="9" max="9" width="9.375" style="6" customWidth="1"/>
    <col min="10" max="10" width="0.2421875" style="6" hidden="1" customWidth="1"/>
    <col min="11" max="11" width="9.00390625" style="6" customWidth="1"/>
    <col min="12" max="12" width="9.25390625" style="6" customWidth="1"/>
    <col min="13" max="13" width="7.25390625" style="6" customWidth="1"/>
    <col min="14" max="14" width="8.25390625" style="6" customWidth="1"/>
    <col min="15" max="16384" width="9.125" style="6" customWidth="1"/>
  </cols>
  <sheetData>
    <row r="1" spans="11:14" ht="18" customHeight="1">
      <c r="K1" s="151"/>
      <c r="L1" s="152"/>
      <c r="M1" s="152"/>
      <c r="N1" s="152"/>
    </row>
    <row r="2" spans="2:14" s="50" customFormat="1" ht="76.5" customHeight="1">
      <c r="B2" s="51"/>
      <c r="C2" s="35"/>
      <c r="D2" s="35"/>
      <c r="E2" s="35"/>
      <c r="F2" s="35"/>
      <c r="G2" s="35"/>
      <c r="H2" s="148" t="s">
        <v>171</v>
      </c>
      <c r="I2" s="149"/>
      <c r="J2" s="149"/>
      <c r="K2" s="149"/>
      <c r="L2" s="152"/>
      <c r="M2" s="152"/>
      <c r="N2" s="152"/>
    </row>
    <row r="3" spans="2:14" s="50" customFormat="1" ht="15.75">
      <c r="B3" s="51"/>
      <c r="H3" s="149"/>
      <c r="I3" s="149"/>
      <c r="J3" s="149"/>
      <c r="K3" s="149"/>
      <c r="L3" s="152"/>
      <c r="M3" s="152"/>
      <c r="N3" s="152"/>
    </row>
    <row r="4" s="50" customFormat="1" ht="15.75">
      <c r="B4" s="51"/>
    </row>
    <row r="5" spans="1:11" s="50" customFormat="1" ht="38.25" customHeight="1">
      <c r="A5" s="125" t="s">
        <v>141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</row>
    <row r="6" spans="2:14" s="50" customFormat="1" ht="16.5" thickBot="1">
      <c r="B6" s="51"/>
      <c r="F6" s="109">
        <f>1375+68.8-54-348.4-333</f>
        <v>708.4000000000001</v>
      </c>
      <c r="G6" s="109">
        <v>2954.6</v>
      </c>
      <c r="H6" s="109">
        <v>4183</v>
      </c>
      <c r="I6" s="109">
        <v>2624.1</v>
      </c>
      <c r="N6" s="71" t="s">
        <v>96</v>
      </c>
    </row>
    <row r="7" spans="2:11" s="50" customFormat="1" ht="17.25" hidden="1" thickBot="1">
      <c r="B7" s="51"/>
      <c r="D7" s="34"/>
      <c r="E7" s="34"/>
      <c r="F7" s="34">
        <v>1316</v>
      </c>
      <c r="G7" s="34">
        <v>2115</v>
      </c>
      <c r="H7" s="34">
        <v>1550</v>
      </c>
      <c r="I7" s="34"/>
      <c r="J7" s="34"/>
      <c r="K7" s="34"/>
    </row>
    <row r="8" spans="1:4" ht="15" customHeight="1" hidden="1" thickBot="1">
      <c r="A8" s="128"/>
      <c r="B8" s="128"/>
      <c r="C8" s="128"/>
      <c r="D8" s="128"/>
    </row>
    <row r="9" spans="1:14" ht="76.5" customHeight="1" thickBot="1">
      <c r="A9" s="153" t="s">
        <v>58</v>
      </c>
      <c r="B9" s="154"/>
      <c r="C9" s="154"/>
      <c r="D9" s="77" t="s">
        <v>146</v>
      </c>
      <c r="E9" s="78" t="s">
        <v>143</v>
      </c>
      <c r="F9" s="76" t="s">
        <v>95</v>
      </c>
      <c r="G9" s="72" t="s">
        <v>149</v>
      </c>
      <c r="H9" s="72" t="s">
        <v>147</v>
      </c>
      <c r="I9" s="72" t="s">
        <v>148</v>
      </c>
      <c r="J9" s="72"/>
      <c r="K9" s="72" t="s">
        <v>140</v>
      </c>
      <c r="L9" s="72" t="s">
        <v>139</v>
      </c>
      <c r="M9" s="72" t="s">
        <v>118</v>
      </c>
      <c r="N9" s="92" t="s">
        <v>138</v>
      </c>
    </row>
    <row r="10" spans="1:14" s="3" customFormat="1" ht="20.25" customHeight="1">
      <c r="A10" s="73" t="s">
        <v>20</v>
      </c>
      <c r="B10" s="74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</row>
    <row r="11" spans="1:14" s="3" customFormat="1" ht="34.5" customHeight="1" hidden="1">
      <c r="A11" s="16" t="s">
        <v>0</v>
      </c>
      <c r="B11" s="1">
        <v>210</v>
      </c>
      <c r="C11" s="30" t="s">
        <v>29</v>
      </c>
      <c r="D11" s="39">
        <f aca="true" t="shared" si="0" ref="D11:N11">SUM(D12:D14)</f>
        <v>0</v>
      </c>
      <c r="E11" s="42">
        <f>SUM(E12:E14)</f>
        <v>4624</v>
      </c>
      <c r="F11" s="39">
        <f t="shared" si="0"/>
        <v>0</v>
      </c>
      <c r="G11" s="39">
        <f t="shared" si="0"/>
        <v>0</v>
      </c>
      <c r="H11" s="39">
        <f t="shared" si="0"/>
        <v>0</v>
      </c>
      <c r="I11" s="39">
        <f t="shared" si="0"/>
        <v>0</v>
      </c>
      <c r="J11" s="39">
        <f t="shared" si="0"/>
        <v>0</v>
      </c>
      <c r="K11" s="39">
        <f t="shared" si="0"/>
        <v>0</v>
      </c>
      <c r="L11" s="39">
        <f t="shared" si="0"/>
        <v>0</v>
      </c>
      <c r="M11" s="39">
        <f t="shared" si="0"/>
        <v>0</v>
      </c>
      <c r="N11" s="39">
        <f t="shared" si="0"/>
        <v>0</v>
      </c>
    </row>
    <row r="12" spans="1:14" ht="15.75" hidden="1">
      <c r="A12" s="17" t="s">
        <v>0</v>
      </c>
      <c r="B12" s="4">
        <v>211</v>
      </c>
      <c r="C12" s="29" t="s">
        <v>1</v>
      </c>
      <c r="D12" s="40"/>
      <c r="E12" s="48">
        <f>SUM(E30,E35,E56,E76)</f>
        <v>3521</v>
      </c>
      <c r="F12" s="40"/>
      <c r="G12" s="40"/>
      <c r="H12" s="40"/>
      <c r="I12" s="40"/>
      <c r="J12" s="40">
        <f>SUM(J30,J35,J56,J76)</f>
        <v>0</v>
      </c>
      <c r="K12" s="40"/>
      <c r="L12" s="40"/>
      <c r="M12" s="40">
        <f>SUM(M30,M35,M56,M76)</f>
        <v>0</v>
      </c>
      <c r="N12" s="40">
        <f>SUM(N30,N35,N56,N76)</f>
        <v>0</v>
      </c>
    </row>
    <row r="13" spans="1:14" ht="15.75" hidden="1">
      <c r="A13" s="17" t="s">
        <v>0</v>
      </c>
      <c r="B13" s="4">
        <v>212</v>
      </c>
      <c r="C13" s="29" t="s">
        <v>2</v>
      </c>
      <c r="D13" s="40"/>
      <c r="E13" s="48">
        <f>SUM(E58,E36,E77,E37,E31)</f>
        <v>5</v>
      </c>
      <c r="F13" s="40"/>
      <c r="G13" s="40"/>
      <c r="H13" s="40"/>
      <c r="I13" s="40"/>
      <c r="J13" s="40">
        <f>SUM(J58,J36,J77,J37,J31)</f>
        <v>0</v>
      </c>
      <c r="K13" s="40"/>
      <c r="L13" s="40"/>
      <c r="M13" s="40">
        <f>SUM(M58,M36,M77,M37,M31)</f>
        <v>0</v>
      </c>
      <c r="N13" s="40">
        <f>SUM(N58,N36,N77,N37,N31)</f>
        <v>0</v>
      </c>
    </row>
    <row r="14" spans="1:14" ht="15.75" hidden="1">
      <c r="A14" s="17" t="s">
        <v>0</v>
      </c>
      <c r="B14" s="4">
        <v>213</v>
      </c>
      <c r="C14" s="29" t="s">
        <v>3</v>
      </c>
      <c r="D14" s="40"/>
      <c r="E14" s="48">
        <f>SUM(E32,E38,E59,E78)</f>
        <v>1098</v>
      </c>
      <c r="F14" s="40"/>
      <c r="G14" s="40"/>
      <c r="H14" s="40"/>
      <c r="I14" s="40"/>
      <c r="J14" s="40">
        <f>SUM(J32,J38,J59,J78)</f>
        <v>0</v>
      </c>
      <c r="K14" s="40"/>
      <c r="L14" s="40"/>
      <c r="M14" s="40">
        <f>SUM(M32,M38,M59,M78)</f>
        <v>0</v>
      </c>
      <c r="N14" s="40">
        <f>SUM(N32,N38,N59,N78)</f>
        <v>0</v>
      </c>
    </row>
    <row r="15" spans="1:14" s="3" customFormat="1" ht="15.75" hidden="1">
      <c r="A15" s="16" t="s">
        <v>0</v>
      </c>
      <c r="B15" s="1">
        <v>220</v>
      </c>
      <c r="C15" s="30" t="s">
        <v>4</v>
      </c>
      <c r="D15" s="39">
        <f aca="true" t="shared" si="1" ref="D15:N15">SUM(D16:D21)</f>
        <v>0</v>
      </c>
      <c r="E15" s="42">
        <f t="shared" si="1"/>
        <v>745</v>
      </c>
      <c r="F15" s="39">
        <f t="shared" si="1"/>
        <v>0</v>
      </c>
      <c r="G15" s="39">
        <f t="shared" si="1"/>
        <v>0</v>
      </c>
      <c r="H15" s="39">
        <f t="shared" si="1"/>
        <v>0</v>
      </c>
      <c r="I15" s="39">
        <f t="shared" si="1"/>
        <v>0</v>
      </c>
      <c r="J15" s="39">
        <f t="shared" si="1"/>
        <v>0</v>
      </c>
      <c r="K15" s="39">
        <f t="shared" si="1"/>
        <v>0</v>
      </c>
      <c r="L15" s="39">
        <f t="shared" si="1"/>
        <v>0</v>
      </c>
      <c r="M15" s="39">
        <f t="shared" si="1"/>
        <v>0</v>
      </c>
      <c r="N15" s="39">
        <f t="shared" si="1"/>
        <v>0</v>
      </c>
    </row>
    <row r="16" spans="1:14" ht="15.75" hidden="1">
      <c r="A16" s="17" t="s">
        <v>0</v>
      </c>
      <c r="B16" s="4">
        <v>221</v>
      </c>
      <c r="C16" s="29" t="s">
        <v>5</v>
      </c>
      <c r="D16" s="40"/>
      <c r="E16" s="48">
        <f>SUM(E62,E40,E80)</f>
        <v>50</v>
      </c>
      <c r="F16" s="40"/>
      <c r="G16" s="40"/>
      <c r="H16" s="40"/>
      <c r="I16" s="40"/>
      <c r="J16" s="40">
        <f>SUM(J62,J40,J80)</f>
        <v>0</v>
      </c>
      <c r="K16" s="40"/>
      <c r="L16" s="40"/>
      <c r="M16" s="40">
        <f aca="true" t="shared" si="2" ref="M16:N20">SUM(M62,M40,M80)</f>
        <v>0</v>
      </c>
      <c r="N16" s="40">
        <f t="shared" si="2"/>
        <v>0</v>
      </c>
    </row>
    <row r="17" spans="1:14" ht="15.75" hidden="1">
      <c r="A17" s="17" t="s">
        <v>0</v>
      </c>
      <c r="B17" s="4">
        <v>222</v>
      </c>
      <c r="C17" s="29" t="s">
        <v>6</v>
      </c>
      <c r="D17" s="40"/>
      <c r="E17" s="48">
        <f>SUM(E63,E41,E81)</f>
        <v>20</v>
      </c>
      <c r="F17" s="40"/>
      <c r="G17" s="40"/>
      <c r="H17" s="40"/>
      <c r="I17" s="40"/>
      <c r="J17" s="40">
        <f>SUM(J63,J41,J81)</f>
        <v>0</v>
      </c>
      <c r="K17" s="40"/>
      <c r="L17" s="40"/>
      <c r="M17" s="40">
        <f t="shared" si="2"/>
        <v>0</v>
      </c>
      <c r="N17" s="40">
        <f t="shared" si="2"/>
        <v>0</v>
      </c>
    </row>
    <row r="18" spans="1:14" ht="15.75" hidden="1">
      <c r="A18" s="17" t="s">
        <v>0</v>
      </c>
      <c r="B18" s="4">
        <v>223</v>
      </c>
      <c r="C18" s="29" t="s">
        <v>7</v>
      </c>
      <c r="D18" s="40"/>
      <c r="E18" s="48">
        <f>SUM(E64,E42,E82)</f>
        <v>605</v>
      </c>
      <c r="F18" s="40"/>
      <c r="G18" s="40"/>
      <c r="H18" s="40"/>
      <c r="I18" s="40"/>
      <c r="J18" s="40">
        <f>SUM(J64,J42,J82)</f>
        <v>0</v>
      </c>
      <c r="K18" s="40"/>
      <c r="L18" s="40"/>
      <c r="M18" s="40">
        <f t="shared" si="2"/>
        <v>0</v>
      </c>
      <c r="N18" s="40">
        <f t="shared" si="2"/>
        <v>0</v>
      </c>
    </row>
    <row r="19" spans="1:14" ht="15.75" hidden="1">
      <c r="A19" s="17" t="s">
        <v>0</v>
      </c>
      <c r="B19" s="4">
        <v>224</v>
      </c>
      <c r="C19" s="29" t="s">
        <v>8</v>
      </c>
      <c r="D19" s="40"/>
      <c r="E19" s="48">
        <f>SUM(E65,E43,E83)</f>
        <v>0</v>
      </c>
      <c r="F19" s="40"/>
      <c r="G19" s="40"/>
      <c r="H19" s="40"/>
      <c r="I19" s="40"/>
      <c r="J19" s="40"/>
      <c r="K19" s="40"/>
      <c r="L19" s="40"/>
      <c r="M19" s="40">
        <f t="shared" si="2"/>
        <v>0</v>
      </c>
      <c r="N19" s="40">
        <f t="shared" si="2"/>
        <v>0</v>
      </c>
    </row>
    <row r="20" spans="1:14" ht="15.75" hidden="1">
      <c r="A20" s="17" t="s">
        <v>0</v>
      </c>
      <c r="B20" s="4">
        <v>225</v>
      </c>
      <c r="C20" s="29" t="s">
        <v>9</v>
      </c>
      <c r="D20" s="40"/>
      <c r="E20" s="48">
        <f>SUM(E66,E44,E84)</f>
        <v>25</v>
      </c>
      <c r="F20" s="40"/>
      <c r="G20" s="40"/>
      <c r="H20" s="40"/>
      <c r="I20" s="40"/>
      <c r="J20" s="40">
        <f>SUM(J66,J44,J84)</f>
        <v>0</v>
      </c>
      <c r="K20" s="40"/>
      <c r="L20" s="40"/>
      <c r="M20" s="40">
        <f t="shared" si="2"/>
        <v>0</v>
      </c>
      <c r="N20" s="40">
        <f t="shared" si="2"/>
        <v>0</v>
      </c>
    </row>
    <row r="21" spans="1:14" ht="15.75" hidden="1">
      <c r="A21" s="17" t="s">
        <v>0</v>
      </c>
      <c r="B21" s="4">
        <v>226</v>
      </c>
      <c r="C21" s="29" t="s">
        <v>10</v>
      </c>
      <c r="D21" s="40"/>
      <c r="E21" s="48">
        <f>SUM(E67,E45,E85,E96)</f>
        <v>45</v>
      </c>
      <c r="F21" s="40"/>
      <c r="G21" s="40"/>
      <c r="H21" s="40"/>
      <c r="I21" s="40"/>
      <c r="J21" s="40">
        <f>SUM(J67,J45,J85,J96)</f>
        <v>0</v>
      </c>
      <c r="K21" s="40"/>
      <c r="L21" s="40"/>
      <c r="M21" s="40">
        <f>SUM(M67,M45,M85,M96)</f>
        <v>0</v>
      </c>
      <c r="N21" s="40">
        <f>SUM(N67,N45,N85,N96)</f>
        <v>0</v>
      </c>
    </row>
    <row r="22" spans="1:14" s="3" customFormat="1" ht="15.75" hidden="1">
      <c r="A22" s="16" t="s">
        <v>0</v>
      </c>
      <c r="B22" s="1">
        <v>231</v>
      </c>
      <c r="C22" s="30" t="s">
        <v>11</v>
      </c>
      <c r="D22" s="39">
        <f aca="true" t="shared" si="3" ref="D22:I22">SUM(D94)</f>
        <v>0</v>
      </c>
      <c r="E22" s="42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  <c r="J22" s="39"/>
      <c r="K22" s="39"/>
      <c r="L22" s="39"/>
      <c r="M22" s="39">
        <f>SUM(M94)</f>
        <v>0</v>
      </c>
      <c r="N22" s="39">
        <f>SUM(N94)</f>
        <v>0</v>
      </c>
    </row>
    <row r="23" spans="1:14" s="3" customFormat="1" ht="31.5" hidden="1">
      <c r="A23" s="16" t="s">
        <v>0</v>
      </c>
      <c r="B23" s="1">
        <v>251</v>
      </c>
      <c r="C23" s="30" t="s">
        <v>110</v>
      </c>
      <c r="D23" s="39">
        <f>D68+D86</f>
        <v>736</v>
      </c>
      <c r="E23" s="42">
        <f aca="true" t="shared" si="4" ref="E23:N23">SUM(E68,E46,E86)</f>
        <v>736</v>
      </c>
      <c r="F23" s="39">
        <f t="shared" si="4"/>
        <v>0</v>
      </c>
      <c r="G23" s="39">
        <f t="shared" si="4"/>
        <v>0</v>
      </c>
      <c r="H23" s="39">
        <f t="shared" si="4"/>
        <v>0</v>
      </c>
      <c r="I23" s="39">
        <f t="shared" si="4"/>
        <v>736</v>
      </c>
      <c r="J23" s="39">
        <f t="shared" si="4"/>
        <v>0</v>
      </c>
      <c r="K23" s="39">
        <f t="shared" si="4"/>
        <v>0</v>
      </c>
      <c r="L23" s="39">
        <f t="shared" si="4"/>
        <v>0</v>
      </c>
      <c r="M23" s="39">
        <f t="shared" si="4"/>
        <v>0</v>
      </c>
      <c r="N23" s="39">
        <f t="shared" si="4"/>
        <v>0</v>
      </c>
    </row>
    <row r="24" spans="1:14" s="3" customFormat="1" ht="31.5" hidden="1">
      <c r="A24" s="16" t="s">
        <v>0</v>
      </c>
      <c r="B24" s="1">
        <v>263</v>
      </c>
      <c r="C24" s="30" t="s">
        <v>42</v>
      </c>
      <c r="D24" s="39">
        <f aca="true" t="shared" si="5" ref="D24:I24">SUM(D69,D47,D87)</f>
        <v>0</v>
      </c>
      <c r="E24" s="42">
        <f t="shared" si="5"/>
        <v>0</v>
      </c>
      <c r="F24" s="39">
        <f t="shared" si="5"/>
        <v>0</v>
      </c>
      <c r="G24" s="39">
        <f t="shared" si="5"/>
        <v>0</v>
      </c>
      <c r="H24" s="39">
        <f t="shared" si="5"/>
        <v>0</v>
      </c>
      <c r="I24" s="39">
        <f t="shared" si="5"/>
        <v>0</v>
      </c>
      <c r="J24" s="39"/>
      <c r="K24" s="39"/>
      <c r="L24" s="39"/>
      <c r="M24" s="39">
        <f>SUM(M69,M47,M87)</f>
        <v>0</v>
      </c>
      <c r="N24" s="39">
        <f>SUM(N69,N47,N87)</f>
        <v>0</v>
      </c>
    </row>
    <row r="25" spans="1:14" s="3" customFormat="1" ht="15.75" hidden="1">
      <c r="A25" s="16" t="s">
        <v>0</v>
      </c>
      <c r="B25" s="1">
        <v>290</v>
      </c>
      <c r="C25" s="30" t="s">
        <v>12</v>
      </c>
      <c r="D25" s="39"/>
      <c r="E25" s="42">
        <f aca="true" t="shared" si="6" ref="E25:N25">SUM(E70,E95,E97,E48,E88,E93)</f>
        <v>366.2</v>
      </c>
      <c r="F25" s="39">
        <f t="shared" si="6"/>
        <v>355.2</v>
      </c>
      <c r="G25" s="39">
        <f t="shared" si="6"/>
        <v>6</v>
      </c>
      <c r="H25" s="39">
        <f t="shared" si="6"/>
        <v>0</v>
      </c>
      <c r="I25" s="39">
        <f t="shared" si="6"/>
        <v>5</v>
      </c>
      <c r="J25" s="39">
        <f t="shared" si="6"/>
        <v>0</v>
      </c>
      <c r="K25" s="39">
        <f>SUM(K70,K95,K97,K48,K88,K93)</f>
        <v>0</v>
      </c>
      <c r="L25" s="39">
        <f>SUM(L70,L95,L97,L48,L88,L93)</f>
        <v>0</v>
      </c>
      <c r="M25" s="39">
        <f t="shared" si="6"/>
        <v>0</v>
      </c>
      <c r="N25" s="39">
        <f t="shared" si="6"/>
        <v>0</v>
      </c>
    </row>
    <row r="26" spans="1:14" s="3" customFormat="1" ht="15.75" hidden="1">
      <c r="A26" s="16" t="s">
        <v>0</v>
      </c>
      <c r="B26" s="1">
        <v>300</v>
      </c>
      <c r="C26" s="30" t="s">
        <v>13</v>
      </c>
      <c r="D26" s="39">
        <f aca="true" t="shared" si="7" ref="D26:N26">D52+D71</f>
        <v>832</v>
      </c>
      <c r="E26" s="42">
        <f t="shared" si="7"/>
        <v>105</v>
      </c>
      <c r="F26" s="39">
        <f t="shared" si="7"/>
        <v>10</v>
      </c>
      <c r="G26" s="39">
        <f t="shared" si="7"/>
        <v>75</v>
      </c>
      <c r="H26" s="39">
        <f t="shared" si="7"/>
        <v>0</v>
      </c>
      <c r="I26" s="39">
        <f t="shared" si="7"/>
        <v>20</v>
      </c>
      <c r="J26" s="39">
        <f t="shared" si="7"/>
        <v>0</v>
      </c>
      <c r="K26" s="39">
        <f t="shared" si="7"/>
        <v>0</v>
      </c>
      <c r="L26" s="39">
        <f t="shared" si="7"/>
        <v>0</v>
      </c>
      <c r="M26" s="39">
        <f t="shared" si="7"/>
        <v>0</v>
      </c>
      <c r="N26" s="39">
        <f t="shared" si="7"/>
        <v>0</v>
      </c>
    </row>
    <row r="27" spans="1:14" ht="15.75" hidden="1">
      <c r="A27" s="17" t="s">
        <v>0</v>
      </c>
      <c r="B27" s="4">
        <v>310</v>
      </c>
      <c r="C27" s="29" t="s">
        <v>14</v>
      </c>
      <c r="D27" s="40"/>
      <c r="E27" s="48">
        <f>SUM(E72,E50,E90)</f>
        <v>25</v>
      </c>
      <c r="F27" s="40"/>
      <c r="G27" s="40"/>
      <c r="H27" s="40"/>
      <c r="I27" s="40"/>
      <c r="J27" s="40">
        <f>SUM(J72,J50,J90)</f>
        <v>0</v>
      </c>
      <c r="K27" s="40"/>
      <c r="L27" s="40"/>
      <c r="M27" s="40">
        <f>SUM(M72,M50,M90)</f>
        <v>0</v>
      </c>
      <c r="N27" s="40">
        <f>SUM(N72,N50,N90)</f>
        <v>0</v>
      </c>
    </row>
    <row r="28" spans="1:14" ht="15.75" hidden="1">
      <c r="A28" s="17" t="s">
        <v>0</v>
      </c>
      <c r="B28" s="4">
        <v>340</v>
      </c>
      <c r="C28" s="29" t="s">
        <v>15</v>
      </c>
      <c r="D28" s="40"/>
      <c r="E28" s="48">
        <f>SUM(E73,E51,E91,E53)</f>
        <v>80</v>
      </c>
      <c r="F28" s="40"/>
      <c r="G28" s="40"/>
      <c r="H28" s="40"/>
      <c r="I28" s="40"/>
      <c r="J28" s="40">
        <f>SUM(J73,J51,J91,J53)</f>
        <v>0</v>
      </c>
      <c r="K28" s="40"/>
      <c r="L28" s="40"/>
      <c r="M28" s="40">
        <f>SUM(M73,M51,M91,M53)</f>
        <v>0</v>
      </c>
      <c r="N28" s="40">
        <f>SUM(N73,N51,N91,N53)</f>
        <v>0</v>
      </c>
    </row>
    <row r="29" spans="1:14" ht="15.75">
      <c r="A29" s="18"/>
      <c r="B29" s="8"/>
      <c r="C29" s="3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15.75">
      <c r="A30" s="19" t="s">
        <v>16</v>
      </c>
      <c r="B30" s="4">
        <v>211</v>
      </c>
      <c r="C30" s="29" t="s">
        <v>1</v>
      </c>
      <c r="D30" s="40">
        <v>907</v>
      </c>
      <c r="E30" s="48">
        <f>SUM(F30:M30)</f>
        <v>907</v>
      </c>
      <c r="F30" s="40"/>
      <c r="G30" s="40">
        <v>60</v>
      </c>
      <c r="H30" s="40">
        <v>800</v>
      </c>
      <c r="I30" s="40">
        <v>47</v>
      </c>
      <c r="J30" s="40"/>
      <c r="K30" s="40"/>
      <c r="L30" s="40"/>
      <c r="M30" s="40"/>
      <c r="N30" s="40"/>
    </row>
    <row r="31" spans="1:14" ht="15.75">
      <c r="A31" s="19" t="s">
        <v>16</v>
      </c>
      <c r="B31" s="4">
        <v>212</v>
      </c>
      <c r="C31" s="29" t="s">
        <v>2</v>
      </c>
      <c r="D31" s="40"/>
      <c r="E31" s="48">
        <f>SUM(F31:M31)</f>
        <v>0</v>
      </c>
      <c r="F31" s="40"/>
      <c r="G31" s="40"/>
      <c r="H31" s="40"/>
      <c r="I31" s="40"/>
      <c r="J31" s="40"/>
      <c r="K31" s="40"/>
      <c r="L31" s="40"/>
      <c r="M31" s="40"/>
      <c r="N31" s="40"/>
    </row>
    <row r="32" spans="1:14" ht="15.75">
      <c r="A32" s="19" t="s">
        <v>16</v>
      </c>
      <c r="B32" s="4">
        <v>213</v>
      </c>
      <c r="C32" s="29" t="s">
        <v>3</v>
      </c>
      <c r="D32" s="40">
        <v>274</v>
      </c>
      <c r="E32" s="48">
        <f>SUM(F32:M32)</f>
        <v>274</v>
      </c>
      <c r="F32" s="40"/>
      <c r="G32" s="40">
        <v>18</v>
      </c>
      <c r="H32" s="40">
        <v>242</v>
      </c>
      <c r="I32" s="40">
        <v>14</v>
      </c>
      <c r="J32" s="40"/>
      <c r="K32" s="40"/>
      <c r="L32" s="40"/>
      <c r="M32" s="40"/>
      <c r="N32" s="40"/>
    </row>
    <row r="33" spans="1:14" ht="15.75">
      <c r="A33" s="20"/>
      <c r="B33" s="8"/>
      <c r="C33" s="32" t="s">
        <v>17</v>
      </c>
      <c r="D33" s="42">
        <f aca="true" t="shared" si="8" ref="D33:N33">SUM(D30:D32)</f>
        <v>1181</v>
      </c>
      <c r="E33" s="42">
        <f t="shared" si="8"/>
        <v>1181</v>
      </c>
      <c r="F33" s="42">
        <f t="shared" si="8"/>
        <v>0</v>
      </c>
      <c r="G33" s="42">
        <f t="shared" si="8"/>
        <v>78</v>
      </c>
      <c r="H33" s="42">
        <f t="shared" si="8"/>
        <v>1042</v>
      </c>
      <c r="I33" s="42">
        <f t="shared" si="8"/>
        <v>61</v>
      </c>
      <c r="J33" s="42">
        <f t="shared" si="8"/>
        <v>0</v>
      </c>
      <c r="K33" s="42">
        <f t="shared" si="8"/>
        <v>0</v>
      </c>
      <c r="L33" s="42">
        <f t="shared" si="8"/>
        <v>0</v>
      </c>
      <c r="M33" s="42">
        <f t="shared" si="8"/>
        <v>0</v>
      </c>
      <c r="N33" s="42">
        <f t="shared" si="8"/>
        <v>0</v>
      </c>
    </row>
    <row r="34" spans="1:14" s="3" customFormat="1" ht="21" customHeight="1" hidden="1">
      <c r="A34" s="21" t="s">
        <v>18</v>
      </c>
      <c r="B34" s="1">
        <v>210</v>
      </c>
      <c r="C34" s="30" t="s">
        <v>29</v>
      </c>
      <c r="D34" s="39">
        <f aca="true" t="shared" si="9" ref="D34:I34">SUM(D35:D38)</f>
        <v>607</v>
      </c>
      <c r="E34" s="42">
        <f t="shared" si="9"/>
        <v>574</v>
      </c>
      <c r="F34" s="39">
        <f t="shared" si="9"/>
        <v>0</v>
      </c>
      <c r="G34" s="39">
        <f t="shared" si="9"/>
        <v>314</v>
      </c>
      <c r="H34" s="39">
        <f t="shared" si="9"/>
        <v>0</v>
      </c>
      <c r="I34" s="39">
        <f t="shared" si="9"/>
        <v>260</v>
      </c>
      <c r="J34" s="39"/>
      <c r="K34" s="39"/>
      <c r="L34" s="39"/>
      <c r="M34" s="39">
        <f>SUM(M35:M38)</f>
        <v>0</v>
      </c>
      <c r="N34" s="39">
        <f>SUM(N35:N38)</f>
        <v>0</v>
      </c>
    </row>
    <row r="35" spans="1:14" ht="15.75">
      <c r="A35" s="19" t="s">
        <v>18</v>
      </c>
      <c r="B35" s="4">
        <v>211</v>
      </c>
      <c r="C35" s="29" t="s">
        <v>1</v>
      </c>
      <c r="D35" s="40">
        <v>466</v>
      </c>
      <c r="E35" s="48">
        <f>SUM(F35:M35)</f>
        <v>414</v>
      </c>
      <c r="F35" s="40"/>
      <c r="G35" s="40">
        <v>214</v>
      </c>
      <c r="H35" s="40"/>
      <c r="I35" s="40">
        <v>200</v>
      </c>
      <c r="J35" s="40"/>
      <c r="K35" s="40"/>
      <c r="L35" s="40"/>
      <c r="M35" s="40"/>
      <c r="N35" s="40"/>
    </row>
    <row r="36" spans="1:14" ht="15.75" hidden="1">
      <c r="A36" s="19" t="s">
        <v>18</v>
      </c>
      <c r="B36" s="4">
        <v>212</v>
      </c>
      <c r="C36" s="29" t="s">
        <v>2</v>
      </c>
      <c r="D36" s="40"/>
      <c r="E36" s="48">
        <f>SUM(F36:M36)</f>
        <v>0</v>
      </c>
      <c r="F36" s="40"/>
      <c r="G36" s="40"/>
      <c r="H36" s="40"/>
      <c r="I36" s="40"/>
      <c r="J36" s="40"/>
      <c r="K36" s="40"/>
      <c r="L36" s="40"/>
      <c r="M36" s="40"/>
      <c r="N36" s="40"/>
    </row>
    <row r="37" spans="1:14" ht="15" customHeight="1">
      <c r="A37" s="19" t="s">
        <v>18</v>
      </c>
      <c r="B37" s="4">
        <v>212</v>
      </c>
      <c r="C37" s="29" t="s">
        <v>2</v>
      </c>
      <c r="D37" s="40"/>
      <c r="E37" s="48">
        <f>SUM(F37:M37)</f>
        <v>0</v>
      </c>
      <c r="F37" s="40"/>
      <c r="G37" s="40"/>
      <c r="H37" s="40"/>
      <c r="I37" s="40"/>
      <c r="J37" s="40"/>
      <c r="K37" s="40"/>
      <c r="L37" s="40"/>
      <c r="M37" s="40"/>
      <c r="N37" s="40"/>
    </row>
    <row r="38" spans="1:14" ht="15.75">
      <c r="A38" s="19" t="s">
        <v>18</v>
      </c>
      <c r="B38" s="4">
        <v>213</v>
      </c>
      <c r="C38" s="29" t="s">
        <v>3</v>
      </c>
      <c r="D38" s="40">
        <v>141</v>
      </c>
      <c r="E38" s="48">
        <f aca="true" t="shared" si="10" ref="E38:E48">SUM(F38:M38)</f>
        <v>160</v>
      </c>
      <c r="F38" s="40"/>
      <c r="G38" s="40">
        <v>100</v>
      </c>
      <c r="H38" s="40"/>
      <c r="I38" s="40">
        <v>60</v>
      </c>
      <c r="J38" s="40"/>
      <c r="K38" s="40"/>
      <c r="L38" s="40"/>
      <c r="M38" s="40"/>
      <c r="N38" s="40"/>
    </row>
    <row r="39" spans="1:14" s="3" customFormat="1" ht="15.75">
      <c r="A39" s="21" t="s">
        <v>18</v>
      </c>
      <c r="B39" s="1">
        <v>220</v>
      </c>
      <c r="C39" s="30" t="s">
        <v>4</v>
      </c>
      <c r="D39" s="39">
        <f>SUM(D40:D45)</f>
        <v>0</v>
      </c>
      <c r="E39" s="48">
        <f t="shared" si="10"/>
        <v>0</v>
      </c>
      <c r="F39" s="39"/>
      <c r="G39" s="39"/>
      <c r="H39" s="39"/>
      <c r="I39" s="39"/>
      <c r="J39" s="39"/>
      <c r="K39" s="39"/>
      <c r="L39" s="39"/>
      <c r="M39" s="39"/>
      <c r="N39" s="39"/>
    </row>
    <row r="40" spans="1:14" ht="15.75" hidden="1">
      <c r="A40" s="19" t="s">
        <v>18</v>
      </c>
      <c r="B40" s="4">
        <v>221</v>
      </c>
      <c r="C40" s="29" t="s">
        <v>5</v>
      </c>
      <c r="D40" s="40"/>
      <c r="E40" s="48">
        <f t="shared" si="10"/>
        <v>0</v>
      </c>
      <c r="F40" s="40"/>
      <c r="G40" s="40"/>
      <c r="H40" s="40"/>
      <c r="I40" s="40"/>
      <c r="J40" s="40"/>
      <c r="K40" s="40"/>
      <c r="L40" s="40"/>
      <c r="M40" s="40"/>
      <c r="N40" s="40"/>
    </row>
    <row r="41" spans="1:14" ht="15.75" hidden="1">
      <c r="A41" s="19" t="s">
        <v>18</v>
      </c>
      <c r="B41" s="4">
        <v>222</v>
      </c>
      <c r="C41" s="29" t="s">
        <v>6</v>
      </c>
      <c r="D41" s="40"/>
      <c r="E41" s="48">
        <f t="shared" si="10"/>
        <v>0</v>
      </c>
      <c r="F41" s="40"/>
      <c r="G41" s="40"/>
      <c r="H41" s="40"/>
      <c r="I41" s="40"/>
      <c r="J41" s="40"/>
      <c r="K41" s="40"/>
      <c r="L41" s="40"/>
      <c r="M41" s="40"/>
      <c r="N41" s="40"/>
    </row>
    <row r="42" spans="1:14" ht="15.75" hidden="1">
      <c r="A42" s="19" t="s">
        <v>18</v>
      </c>
      <c r="B42" s="4">
        <v>223</v>
      </c>
      <c r="C42" s="29" t="s">
        <v>7</v>
      </c>
      <c r="D42" s="40"/>
      <c r="E42" s="48">
        <f t="shared" si="10"/>
        <v>0</v>
      </c>
      <c r="F42" s="40"/>
      <c r="G42" s="40"/>
      <c r="H42" s="40"/>
      <c r="I42" s="40"/>
      <c r="J42" s="40"/>
      <c r="K42" s="40"/>
      <c r="L42" s="40"/>
      <c r="M42" s="40"/>
      <c r="N42" s="40"/>
    </row>
    <row r="43" spans="1:14" ht="15.75" hidden="1">
      <c r="A43" s="19" t="s">
        <v>18</v>
      </c>
      <c r="B43" s="4">
        <v>224</v>
      </c>
      <c r="C43" s="29" t="s">
        <v>8</v>
      </c>
      <c r="D43" s="40"/>
      <c r="E43" s="48">
        <f t="shared" si="10"/>
        <v>0</v>
      </c>
      <c r="F43" s="40"/>
      <c r="G43" s="40"/>
      <c r="H43" s="40"/>
      <c r="I43" s="40"/>
      <c r="J43" s="40"/>
      <c r="K43" s="40"/>
      <c r="L43" s="40"/>
      <c r="M43" s="40"/>
      <c r="N43" s="40"/>
    </row>
    <row r="44" spans="1:14" ht="15.75" hidden="1">
      <c r="A44" s="19" t="s">
        <v>18</v>
      </c>
      <c r="B44" s="4">
        <v>225</v>
      </c>
      <c r="C44" s="29" t="s">
        <v>9</v>
      </c>
      <c r="D44" s="40"/>
      <c r="E44" s="48">
        <f t="shared" si="10"/>
        <v>0</v>
      </c>
      <c r="F44" s="40"/>
      <c r="G44" s="40"/>
      <c r="H44" s="40"/>
      <c r="I44" s="40"/>
      <c r="J44" s="40"/>
      <c r="K44" s="40"/>
      <c r="L44" s="40"/>
      <c r="M44" s="40"/>
      <c r="N44" s="40"/>
    </row>
    <row r="45" spans="1:14" ht="15.75" hidden="1">
      <c r="A45" s="19" t="s">
        <v>18</v>
      </c>
      <c r="B45" s="4">
        <v>226</v>
      </c>
      <c r="C45" s="29" t="s">
        <v>10</v>
      </c>
      <c r="D45" s="40"/>
      <c r="E45" s="48">
        <f t="shared" si="10"/>
        <v>0</v>
      </c>
      <c r="F45" s="40"/>
      <c r="G45" s="40"/>
      <c r="H45" s="40"/>
      <c r="I45" s="40"/>
      <c r="J45" s="40"/>
      <c r="K45" s="40"/>
      <c r="L45" s="40"/>
      <c r="M45" s="40"/>
      <c r="N45" s="40"/>
    </row>
    <row r="46" spans="1:14" s="3" customFormat="1" ht="15.75" hidden="1">
      <c r="A46" s="21" t="s">
        <v>18</v>
      </c>
      <c r="B46" s="1">
        <v>262</v>
      </c>
      <c r="C46" s="30" t="s">
        <v>34</v>
      </c>
      <c r="D46" s="39"/>
      <c r="E46" s="48">
        <f t="shared" si="10"/>
        <v>0</v>
      </c>
      <c r="F46" s="39"/>
      <c r="G46" s="39"/>
      <c r="H46" s="39"/>
      <c r="I46" s="39"/>
      <c r="J46" s="39"/>
      <c r="K46" s="39"/>
      <c r="L46" s="39"/>
      <c r="M46" s="39"/>
      <c r="N46" s="39"/>
    </row>
    <row r="47" spans="1:14" s="3" customFormat="1" ht="31.5" hidden="1">
      <c r="A47" s="21" t="s">
        <v>18</v>
      </c>
      <c r="B47" s="1">
        <v>263</v>
      </c>
      <c r="C47" s="30" t="s">
        <v>42</v>
      </c>
      <c r="D47" s="39">
        <v>0</v>
      </c>
      <c r="E47" s="48">
        <f t="shared" si="10"/>
        <v>0</v>
      </c>
      <c r="F47" s="39"/>
      <c r="G47" s="39"/>
      <c r="H47" s="39"/>
      <c r="I47" s="39"/>
      <c r="J47" s="39"/>
      <c r="K47" s="39"/>
      <c r="L47" s="39"/>
      <c r="M47" s="39"/>
      <c r="N47" s="39"/>
    </row>
    <row r="48" spans="1:14" ht="15.75">
      <c r="A48" s="19" t="s">
        <v>18</v>
      </c>
      <c r="B48" s="4">
        <v>290</v>
      </c>
      <c r="C48" s="29" t="s">
        <v>12</v>
      </c>
      <c r="D48" s="40">
        <v>5</v>
      </c>
      <c r="E48" s="48">
        <f t="shared" si="10"/>
        <v>1</v>
      </c>
      <c r="F48" s="40"/>
      <c r="G48" s="40">
        <v>1</v>
      </c>
      <c r="H48" s="40"/>
      <c r="I48" s="40"/>
      <c r="J48" s="40"/>
      <c r="K48" s="40"/>
      <c r="L48" s="40"/>
      <c r="M48" s="40"/>
      <c r="N48" s="40"/>
    </row>
    <row r="49" spans="1:14" s="3" customFormat="1" ht="15.75">
      <c r="A49" s="21" t="s">
        <v>18</v>
      </c>
      <c r="B49" s="1">
        <v>300</v>
      </c>
      <c r="C49" s="30" t="s">
        <v>13</v>
      </c>
      <c r="D49" s="39">
        <f aca="true" t="shared" si="11" ref="D49:I49">SUM(D50:D51)</f>
        <v>0</v>
      </c>
      <c r="E49" s="42">
        <f t="shared" si="11"/>
        <v>0</v>
      </c>
      <c r="F49" s="39">
        <f t="shared" si="11"/>
        <v>0</v>
      </c>
      <c r="G49" s="39">
        <f t="shared" si="11"/>
        <v>0</v>
      </c>
      <c r="H49" s="39">
        <f t="shared" si="11"/>
        <v>0</v>
      </c>
      <c r="I49" s="39">
        <f t="shared" si="11"/>
        <v>0</v>
      </c>
      <c r="J49" s="39"/>
      <c r="K49" s="39"/>
      <c r="L49" s="39"/>
      <c r="M49" s="39">
        <f>SUM(M50:M51)</f>
        <v>0</v>
      </c>
      <c r="N49" s="39">
        <f>SUM(N50:N51)</f>
        <v>0</v>
      </c>
    </row>
    <row r="50" spans="1:14" ht="15.75" hidden="1">
      <c r="A50" s="19" t="s">
        <v>18</v>
      </c>
      <c r="B50" s="4">
        <v>310</v>
      </c>
      <c r="C50" s="29" t="s">
        <v>14</v>
      </c>
      <c r="D50" s="40"/>
      <c r="E50" s="48"/>
      <c r="F50" s="40"/>
      <c r="G50" s="40"/>
      <c r="H50" s="40"/>
      <c r="I50" s="40"/>
      <c r="J50" s="40"/>
      <c r="K50" s="40"/>
      <c r="L50" s="40"/>
      <c r="M50" s="40"/>
      <c r="N50" s="40"/>
    </row>
    <row r="51" spans="1:14" ht="15.75" hidden="1">
      <c r="A51" s="19" t="s">
        <v>18</v>
      </c>
      <c r="B51" s="4">
        <v>340</v>
      </c>
      <c r="C51" s="29" t="s">
        <v>15</v>
      </c>
      <c r="D51" s="40"/>
      <c r="E51" s="48"/>
      <c r="F51" s="40"/>
      <c r="G51" s="40"/>
      <c r="H51" s="40"/>
      <c r="I51" s="40"/>
      <c r="J51" s="40"/>
      <c r="K51" s="40"/>
      <c r="L51" s="40"/>
      <c r="M51" s="40"/>
      <c r="N51" s="40"/>
    </row>
    <row r="52" spans="1:14" ht="15.75">
      <c r="A52" s="21" t="s">
        <v>18</v>
      </c>
      <c r="B52" s="1">
        <v>300</v>
      </c>
      <c r="C52" s="30" t="s">
        <v>13</v>
      </c>
      <c r="D52" s="39">
        <f>D53</f>
        <v>10</v>
      </c>
      <c r="E52" s="42">
        <f>SUM(F52:M52)</f>
        <v>5</v>
      </c>
      <c r="F52" s="39">
        <f aca="true" t="shared" si="12" ref="F52:N52">F53</f>
        <v>0</v>
      </c>
      <c r="G52" s="39">
        <f t="shared" si="12"/>
        <v>5</v>
      </c>
      <c r="H52" s="39">
        <f t="shared" si="12"/>
        <v>0</v>
      </c>
      <c r="I52" s="39">
        <f t="shared" si="12"/>
        <v>0</v>
      </c>
      <c r="J52" s="39">
        <f t="shared" si="12"/>
        <v>0</v>
      </c>
      <c r="K52" s="39"/>
      <c r="L52" s="39"/>
      <c r="M52" s="39">
        <f t="shared" si="12"/>
        <v>0</v>
      </c>
      <c r="N52" s="39">
        <f t="shared" si="12"/>
        <v>0</v>
      </c>
    </row>
    <row r="53" spans="1:14" ht="15.75" customHeight="1">
      <c r="A53" s="19" t="s">
        <v>18</v>
      </c>
      <c r="B53" s="4">
        <v>340</v>
      </c>
      <c r="C53" s="29" t="s">
        <v>15</v>
      </c>
      <c r="D53" s="40">
        <v>10</v>
      </c>
      <c r="E53" s="48">
        <f>SUM(F53:M53)</f>
        <v>5</v>
      </c>
      <c r="F53" s="40"/>
      <c r="G53" s="40">
        <v>5</v>
      </c>
      <c r="H53" s="40"/>
      <c r="I53" s="40"/>
      <c r="J53" s="40"/>
      <c r="K53" s="40"/>
      <c r="L53" s="40"/>
      <c r="M53" s="40"/>
      <c r="N53" s="40"/>
    </row>
    <row r="54" spans="1:14" ht="15.75">
      <c r="A54" s="20"/>
      <c r="B54" s="8"/>
      <c r="C54" s="32" t="s">
        <v>17</v>
      </c>
      <c r="D54" s="42">
        <f>D35+D38+D39+D48+D52</f>
        <v>622</v>
      </c>
      <c r="E54" s="42">
        <f>E35+E37+E38+E48+E52</f>
        <v>580</v>
      </c>
      <c r="F54" s="42">
        <f aca="true" t="shared" si="13" ref="F54:N54">F35+F37+F38+F48+F52</f>
        <v>0</v>
      </c>
      <c r="G54" s="42">
        <f t="shared" si="13"/>
        <v>320</v>
      </c>
      <c r="H54" s="42">
        <f t="shared" si="13"/>
        <v>0</v>
      </c>
      <c r="I54" s="42">
        <f t="shared" si="13"/>
        <v>260</v>
      </c>
      <c r="J54" s="42">
        <f t="shared" si="13"/>
        <v>0</v>
      </c>
      <c r="K54" s="42">
        <f t="shared" si="13"/>
        <v>0</v>
      </c>
      <c r="L54" s="42">
        <f t="shared" si="13"/>
        <v>0</v>
      </c>
      <c r="M54" s="42">
        <f t="shared" si="13"/>
        <v>0</v>
      </c>
      <c r="N54" s="42">
        <f t="shared" si="13"/>
        <v>0</v>
      </c>
    </row>
    <row r="55" spans="1:14" s="3" customFormat="1" ht="40.5" customHeight="1">
      <c r="A55" s="21" t="s">
        <v>19</v>
      </c>
      <c r="B55" s="1">
        <v>210</v>
      </c>
      <c r="C55" s="30" t="s">
        <v>29</v>
      </c>
      <c r="D55" s="39">
        <f>SUM(D56:D60)</f>
        <v>9177.400000000001</v>
      </c>
      <c r="E55" s="42">
        <f>SUM(E56:E60)</f>
        <v>4611</v>
      </c>
      <c r="F55" s="39">
        <f aca="true" t="shared" si="14" ref="F55:N55">SUM(F56:F59)</f>
        <v>5</v>
      </c>
      <c r="G55" s="39">
        <f>SUM(G56:G60)</f>
        <v>1298</v>
      </c>
      <c r="H55" s="39">
        <f t="shared" si="14"/>
        <v>2344</v>
      </c>
      <c r="I55" s="39">
        <f>SUM(I56:I60)</f>
        <v>964</v>
      </c>
      <c r="J55" s="39">
        <f t="shared" si="14"/>
        <v>0</v>
      </c>
      <c r="K55" s="39">
        <f t="shared" si="14"/>
        <v>0</v>
      </c>
      <c r="L55" s="39">
        <f t="shared" si="14"/>
        <v>0</v>
      </c>
      <c r="M55" s="39">
        <f t="shared" si="14"/>
        <v>0</v>
      </c>
      <c r="N55" s="39">
        <f t="shared" si="14"/>
        <v>0</v>
      </c>
    </row>
    <row r="56" spans="1:14" ht="15.75">
      <c r="A56" s="19" t="s">
        <v>19</v>
      </c>
      <c r="B56" s="4">
        <v>211</v>
      </c>
      <c r="C56" s="29" t="s">
        <v>154</v>
      </c>
      <c r="D56" s="40">
        <v>4705.8</v>
      </c>
      <c r="E56" s="48">
        <f>SUM(F56:M56)</f>
        <v>2200</v>
      </c>
      <c r="F56" s="40"/>
      <c r="G56" s="40">
        <v>350</v>
      </c>
      <c r="H56" s="40">
        <v>1800</v>
      </c>
      <c r="I56" s="40">
        <v>50</v>
      </c>
      <c r="J56" s="40"/>
      <c r="K56" s="40"/>
      <c r="L56" s="40"/>
      <c r="M56" s="40"/>
      <c r="N56" s="40"/>
    </row>
    <row r="57" spans="1:14" ht="15.75">
      <c r="A57" s="19" t="s">
        <v>19</v>
      </c>
      <c r="B57" s="4">
        <v>211</v>
      </c>
      <c r="C57" s="29" t="s">
        <v>155</v>
      </c>
      <c r="D57" s="40">
        <v>2320.4</v>
      </c>
      <c r="E57" s="48">
        <f>SUM(F57:M57)</f>
        <v>1358</v>
      </c>
      <c r="F57" s="40"/>
      <c r="G57" s="40">
        <v>700</v>
      </c>
      <c r="H57" s="40"/>
      <c r="I57" s="40">
        <v>658</v>
      </c>
      <c r="J57" s="40"/>
      <c r="K57" s="40"/>
      <c r="L57" s="40"/>
      <c r="M57" s="40"/>
      <c r="N57" s="40"/>
    </row>
    <row r="58" spans="1:14" ht="15.75">
      <c r="A58" s="19" t="s">
        <v>19</v>
      </c>
      <c r="B58" s="4">
        <v>212</v>
      </c>
      <c r="C58" s="29" t="s">
        <v>2</v>
      </c>
      <c r="D58" s="40">
        <v>30</v>
      </c>
      <c r="E58" s="48">
        <f>SUM(F58:M58)</f>
        <v>5</v>
      </c>
      <c r="F58" s="40">
        <v>5</v>
      </c>
      <c r="G58" s="40"/>
      <c r="H58" s="40"/>
      <c r="I58" s="40"/>
      <c r="J58" s="40"/>
      <c r="K58" s="40"/>
      <c r="L58" s="40"/>
      <c r="M58" s="40"/>
      <c r="N58" s="40"/>
    </row>
    <row r="59" spans="1:14" ht="31.5">
      <c r="A59" s="19" t="s">
        <v>19</v>
      </c>
      <c r="B59" s="4">
        <v>213</v>
      </c>
      <c r="C59" s="29" t="s">
        <v>158</v>
      </c>
      <c r="D59" s="40">
        <v>1421.2</v>
      </c>
      <c r="E59" s="48">
        <f>SUM(F59:M59)</f>
        <v>664</v>
      </c>
      <c r="F59" s="40"/>
      <c r="G59" s="40">
        <v>106</v>
      </c>
      <c r="H59" s="40">
        <v>544</v>
      </c>
      <c r="I59" s="40">
        <v>14</v>
      </c>
      <c r="J59" s="40"/>
      <c r="K59" s="40"/>
      <c r="L59" s="40"/>
      <c r="M59" s="40"/>
      <c r="N59" s="40"/>
    </row>
    <row r="60" spans="1:14" ht="15.75">
      <c r="A60" s="19" t="s">
        <v>19</v>
      </c>
      <c r="B60" s="4">
        <v>213</v>
      </c>
      <c r="C60" s="29" t="s">
        <v>156</v>
      </c>
      <c r="D60" s="40">
        <v>700</v>
      </c>
      <c r="E60" s="48">
        <f>SUM(F60:M60)</f>
        <v>384</v>
      </c>
      <c r="F60" s="40"/>
      <c r="G60" s="40">
        <v>142</v>
      </c>
      <c r="H60" s="40"/>
      <c r="I60" s="40">
        <v>242</v>
      </c>
      <c r="J60" s="40"/>
      <c r="K60" s="40"/>
      <c r="L60" s="40"/>
      <c r="M60" s="40"/>
      <c r="N60" s="40"/>
    </row>
    <row r="61" spans="1:14" s="3" customFormat="1" ht="15.75">
      <c r="A61" s="21" t="s">
        <v>19</v>
      </c>
      <c r="B61" s="1">
        <v>220</v>
      </c>
      <c r="C61" s="30" t="s">
        <v>4</v>
      </c>
      <c r="D61" s="39">
        <f aca="true" t="shared" si="15" ref="D61:N61">D62+D63+D64+D66+D67</f>
        <v>1373</v>
      </c>
      <c r="E61" s="42">
        <f>E62+E63+E64+E66+E67</f>
        <v>745</v>
      </c>
      <c r="F61" s="39">
        <f>F62+F63+F64+F66+F67</f>
        <v>56</v>
      </c>
      <c r="G61" s="39">
        <f t="shared" si="15"/>
        <v>365</v>
      </c>
      <c r="H61" s="39">
        <f t="shared" si="15"/>
        <v>0</v>
      </c>
      <c r="I61" s="39">
        <f t="shared" si="15"/>
        <v>324</v>
      </c>
      <c r="J61" s="39">
        <f t="shared" si="15"/>
        <v>0</v>
      </c>
      <c r="K61" s="39">
        <f t="shared" si="15"/>
        <v>0</v>
      </c>
      <c r="L61" s="39">
        <f t="shared" si="15"/>
        <v>0</v>
      </c>
      <c r="M61" s="39">
        <f t="shared" si="15"/>
        <v>0</v>
      </c>
      <c r="N61" s="39">
        <f t="shared" si="15"/>
        <v>0</v>
      </c>
    </row>
    <row r="62" spans="1:14" ht="15.75">
      <c r="A62" s="19" t="s">
        <v>19</v>
      </c>
      <c r="B62" s="4">
        <v>221</v>
      </c>
      <c r="C62" s="29" t="s">
        <v>5</v>
      </c>
      <c r="D62" s="40">
        <v>50</v>
      </c>
      <c r="E62" s="48">
        <f aca="true" t="shared" si="16" ref="E62:E70">SUM(F62:M62)</f>
        <v>50</v>
      </c>
      <c r="F62" s="40">
        <v>20</v>
      </c>
      <c r="G62" s="40">
        <v>20</v>
      </c>
      <c r="H62" s="40"/>
      <c r="I62" s="40">
        <v>10</v>
      </c>
      <c r="J62" s="40"/>
      <c r="K62" s="40"/>
      <c r="L62" s="40"/>
      <c r="M62" s="40"/>
      <c r="N62" s="40"/>
    </row>
    <row r="63" spans="1:14" ht="15.75">
      <c r="A63" s="19" t="s">
        <v>19</v>
      </c>
      <c r="B63" s="4">
        <v>222</v>
      </c>
      <c r="C63" s="29" t="s">
        <v>6</v>
      </c>
      <c r="D63" s="40">
        <v>45</v>
      </c>
      <c r="E63" s="48">
        <f t="shared" si="16"/>
        <v>20</v>
      </c>
      <c r="F63" s="40">
        <v>10</v>
      </c>
      <c r="G63" s="40"/>
      <c r="H63" s="40"/>
      <c r="I63" s="40">
        <v>10</v>
      </c>
      <c r="J63" s="40"/>
      <c r="K63" s="40"/>
      <c r="L63" s="40"/>
      <c r="M63" s="40"/>
      <c r="N63" s="40"/>
    </row>
    <row r="64" spans="1:14" ht="15.75">
      <c r="A64" s="19" t="s">
        <v>19</v>
      </c>
      <c r="B64" s="4">
        <v>223</v>
      </c>
      <c r="C64" s="29" t="s">
        <v>7</v>
      </c>
      <c r="D64" s="40">
        <v>874</v>
      </c>
      <c r="E64" s="48">
        <f t="shared" si="16"/>
        <v>605</v>
      </c>
      <c r="F64" s="40">
        <v>16</v>
      </c>
      <c r="G64" s="40">
        <v>315</v>
      </c>
      <c r="H64" s="40"/>
      <c r="I64" s="40">
        <v>274</v>
      </c>
      <c r="J64" s="40"/>
      <c r="K64" s="40"/>
      <c r="L64" s="40"/>
      <c r="M64" s="40"/>
      <c r="N64" s="40"/>
    </row>
    <row r="65" spans="1:14" ht="15.75" hidden="1">
      <c r="A65" s="19" t="s">
        <v>19</v>
      </c>
      <c r="B65" s="4">
        <v>224</v>
      </c>
      <c r="C65" s="29" t="s">
        <v>8</v>
      </c>
      <c r="D65" s="40"/>
      <c r="E65" s="48">
        <f t="shared" si="16"/>
        <v>0</v>
      </c>
      <c r="F65" s="40"/>
      <c r="G65" s="40"/>
      <c r="H65" s="40"/>
      <c r="I65" s="40"/>
      <c r="J65" s="40"/>
      <c r="K65" s="40"/>
      <c r="L65" s="40"/>
      <c r="M65" s="40"/>
      <c r="N65" s="40"/>
    </row>
    <row r="66" spans="1:14" ht="15.75">
      <c r="A66" s="19" t="s">
        <v>19</v>
      </c>
      <c r="B66" s="4">
        <v>225</v>
      </c>
      <c r="C66" s="29" t="s">
        <v>9</v>
      </c>
      <c r="D66" s="40">
        <v>155</v>
      </c>
      <c r="E66" s="48">
        <f t="shared" si="16"/>
        <v>25</v>
      </c>
      <c r="F66" s="40">
        <v>5</v>
      </c>
      <c r="G66" s="40">
        <v>10</v>
      </c>
      <c r="H66" s="40"/>
      <c r="I66" s="40">
        <v>10</v>
      </c>
      <c r="J66" s="40"/>
      <c r="K66" s="40"/>
      <c r="L66" s="40"/>
      <c r="M66" s="40"/>
      <c r="N66" s="40"/>
    </row>
    <row r="67" spans="1:14" ht="15.75">
      <c r="A67" s="19" t="s">
        <v>19</v>
      </c>
      <c r="B67" s="4">
        <v>226</v>
      </c>
      <c r="C67" s="29" t="s">
        <v>10</v>
      </c>
      <c r="D67" s="40">
        <v>249</v>
      </c>
      <c r="E67" s="48">
        <f t="shared" si="16"/>
        <v>45</v>
      </c>
      <c r="F67" s="40">
        <v>5</v>
      </c>
      <c r="G67" s="40">
        <v>20</v>
      </c>
      <c r="H67" s="40"/>
      <c r="I67" s="40">
        <v>20</v>
      </c>
      <c r="J67" s="40"/>
      <c r="K67" s="40"/>
      <c r="L67" s="40"/>
      <c r="M67" s="40"/>
      <c r="N67" s="40"/>
    </row>
    <row r="68" spans="1:14" s="3" customFormat="1" ht="31.5">
      <c r="A68" s="21" t="s">
        <v>19</v>
      </c>
      <c r="B68" s="1">
        <v>251</v>
      </c>
      <c r="C68" s="29" t="s">
        <v>110</v>
      </c>
      <c r="D68" s="39">
        <v>108</v>
      </c>
      <c r="E68" s="42">
        <f t="shared" si="16"/>
        <v>108</v>
      </c>
      <c r="F68" s="39"/>
      <c r="G68" s="39"/>
      <c r="H68" s="39"/>
      <c r="I68" s="39">
        <v>108</v>
      </c>
      <c r="J68" s="39"/>
      <c r="K68" s="39"/>
      <c r="L68" s="39"/>
      <c r="M68" s="39"/>
      <c r="N68" s="39"/>
    </row>
    <row r="69" spans="1:14" s="3" customFormat="1" ht="42" customHeight="1" hidden="1">
      <c r="A69" s="21" t="s">
        <v>19</v>
      </c>
      <c r="B69" s="1">
        <v>263</v>
      </c>
      <c r="C69" s="30" t="s">
        <v>42</v>
      </c>
      <c r="D69" s="39">
        <v>0</v>
      </c>
      <c r="E69" s="42">
        <f t="shared" si="16"/>
        <v>0</v>
      </c>
      <c r="F69" s="39">
        <v>0</v>
      </c>
      <c r="G69" s="39">
        <v>0</v>
      </c>
      <c r="H69" s="39">
        <v>0</v>
      </c>
      <c r="I69" s="39">
        <v>0</v>
      </c>
      <c r="J69" s="39"/>
      <c r="K69" s="39"/>
      <c r="L69" s="39"/>
      <c r="M69" s="39">
        <v>0</v>
      </c>
      <c r="N69" s="39">
        <v>0</v>
      </c>
    </row>
    <row r="70" spans="1:14" s="3" customFormat="1" ht="15.75">
      <c r="A70" s="21" t="s">
        <v>19</v>
      </c>
      <c r="B70" s="1">
        <v>290</v>
      </c>
      <c r="C70" s="30" t="s">
        <v>12</v>
      </c>
      <c r="D70" s="39">
        <v>30</v>
      </c>
      <c r="E70" s="42">
        <f t="shared" si="16"/>
        <v>15</v>
      </c>
      <c r="F70" s="39">
        <v>10</v>
      </c>
      <c r="G70" s="39">
        <v>5</v>
      </c>
      <c r="H70" s="39"/>
      <c r="I70" s="39"/>
      <c r="J70" s="39"/>
      <c r="K70" s="39">
        <v>0</v>
      </c>
      <c r="L70" s="39">
        <v>0</v>
      </c>
      <c r="M70" s="39">
        <v>0</v>
      </c>
      <c r="N70" s="39">
        <v>0</v>
      </c>
    </row>
    <row r="71" spans="1:14" s="3" customFormat="1" ht="15.75">
      <c r="A71" s="21" t="s">
        <v>19</v>
      </c>
      <c r="B71" s="1">
        <v>300</v>
      </c>
      <c r="C71" s="30" t="s">
        <v>13</v>
      </c>
      <c r="D71" s="39">
        <f aca="true" t="shared" si="17" ref="D71:I71">SUM(D72:D73)</f>
        <v>822</v>
      </c>
      <c r="E71" s="42">
        <f t="shared" si="17"/>
        <v>100</v>
      </c>
      <c r="F71" s="39">
        <f t="shared" si="17"/>
        <v>10</v>
      </c>
      <c r="G71" s="39">
        <f t="shared" si="17"/>
        <v>70</v>
      </c>
      <c r="H71" s="39">
        <f t="shared" si="17"/>
        <v>0</v>
      </c>
      <c r="I71" s="39">
        <f t="shared" si="17"/>
        <v>20</v>
      </c>
      <c r="J71" s="39"/>
      <c r="K71" s="39">
        <f>SUM(K72:K73)</f>
        <v>0</v>
      </c>
      <c r="L71" s="39">
        <f>SUM(L72:L73)</f>
        <v>0</v>
      </c>
      <c r="M71" s="39">
        <f>SUM(M72:M73)</f>
        <v>0</v>
      </c>
      <c r="N71" s="39">
        <f>SUM(N72:N73)</f>
        <v>0</v>
      </c>
    </row>
    <row r="72" spans="1:14" ht="15.75">
      <c r="A72" s="19" t="s">
        <v>19</v>
      </c>
      <c r="B72" s="4">
        <v>310</v>
      </c>
      <c r="C72" s="29" t="s">
        <v>14</v>
      </c>
      <c r="D72" s="40">
        <v>412</v>
      </c>
      <c r="E72" s="48">
        <f>SUM(F72:M72)</f>
        <v>25</v>
      </c>
      <c r="F72" s="40">
        <v>5</v>
      </c>
      <c r="G72" s="40">
        <v>20</v>
      </c>
      <c r="H72" s="40"/>
      <c r="I72" s="40"/>
      <c r="J72" s="40"/>
      <c r="K72" s="40"/>
      <c r="L72" s="40"/>
      <c r="M72" s="40"/>
      <c r="N72" s="40"/>
    </row>
    <row r="73" spans="1:14" ht="15.75">
      <c r="A73" s="19" t="s">
        <v>19</v>
      </c>
      <c r="B73" s="4">
        <v>340</v>
      </c>
      <c r="C73" s="29" t="s">
        <v>15</v>
      </c>
      <c r="D73" s="40">
        <v>410</v>
      </c>
      <c r="E73" s="48">
        <f>SUM(F73:M73)</f>
        <v>75</v>
      </c>
      <c r="F73" s="40">
        <v>5</v>
      </c>
      <c r="G73" s="40">
        <v>50</v>
      </c>
      <c r="H73" s="40"/>
      <c r="I73" s="40">
        <v>20</v>
      </c>
      <c r="J73" s="40"/>
      <c r="K73" s="40"/>
      <c r="L73" s="40"/>
      <c r="M73" s="40"/>
      <c r="N73" s="40"/>
    </row>
    <row r="74" spans="1:14" ht="15.75">
      <c r="A74" s="20"/>
      <c r="B74" s="8"/>
      <c r="C74" s="7" t="s">
        <v>17</v>
      </c>
      <c r="D74" s="42">
        <f>SUM(D55,D61,D69,D70,D71,D68)</f>
        <v>11510.400000000001</v>
      </c>
      <c r="E74" s="42">
        <f>E55+E61+E68+E70+E71</f>
        <v>5579</v>
      </c>
      <c r="F74" s="42">
        <f>SUM(F55,F61,F69,F70,F71,F68)</f>
        <v>81</v>
      </c>
      <c r="G74" s="42">
        <f aca="true" t="shared" si="18" ref="G74:N74">SUM(G55,G61,G69,G70,G71,G68)</f>
        <v>1738</v>
      </c>
      <c r="H74" s="42">
        <f t="shared" si="18"/>
        <v>2344</v>
      </c>
      <c r="I74" s="42">
        <f t="shared" si="18"/>
        <v>1416</v>
      </c>
      <c r="J74" s="42">
        <f t="shared" si="18"/>
        <v>0</v>
      </c>
      <c r="K74" s="42">
        <f t="shared" si="18"/>
        <v>0</v>
      </c>
      <c r="L74" s="42">
        <f t="shared" si="18"/>
        <v>0</v>
      </c>
      <c r="M74" s="42">
        <f t="shared" si="18"/>
        <v>0</v>
      </c>
      <c r="N74" s="42">
        <f t="shared" si="18"/>
        <v>0</v>
      </c>
    </row>
    <row r="75" spans="1:14" s="3" customFormat="1" ht="22.5" customHeight="1" hidden="1">
      <c r="A75" s="21" t="s">
        <v>65</v>
      </c>
      <c r="B75" s="1"/>
      <c r="C75" s="30"/>
      <c r="D75" s="39">
        <f aca="true" t="shared" si="19" ref="D75:I75">SUM(D76:D78)</f>
        <v>0</v>
      </c>
      <c r="E75" s="42">
        <f t="shared" si="19"/>
        <v>0</v>
      </c>
      <c r="F75" s="39">
        <f t="shared" si="19"/>
        <v>0</v>
      </c>
      <c r="G75" s="39">
        <f t="shared" si="19"/>
        <v>0</v>
      </c>
      <c r="H75" s="39">
        <f t="shared" si="19"/>
        <v>0</v>
      </c>
      <c r="I75" s="39">
        <f t="shared" si="19"/>
        <v>0</v>
      </c>
      <c r="J75" s="39"/>
      <c r="K75" s="39"/>
      <c r="L75" s="39"/>
      <c r="M75" s="39">
        <f>SUM(M76:M78)</f>
        <v>0</v>
      </c>
      <c r="N75" s="39">
        <f>SUM(N76:N78)</f>
        <v>0</v>
      </c>
    </row>
    <row r="76" spans="1:14" ht="15.75" hidden="1">
      <c r="A76" s="19" t="s">
        <v>65</v>
      </c>
      <c r="B76" s="4">
        <v>211</v>
      </c>
      <c r="C76" s="29" t="s">
        <v>1</v>
      </c>
      <c r="D76" s="40"/>
      <c r="E76" s="48"/>
      <c r="F76" s="40"/>
      <c r="G76" s="40"/>
      <c r="H76" s="40"/>
      <c r="I76" s="40"/>
      <c r="J76" s="40"/>
      <c r="K76" s="40"/>
      <c r="L76" s="40"/>
      <c r="M76" s="40"/>
      <c r="N76" s="40"/>
    </row>
    <row r="77" spans="1:14" ht="15.75" hidden="1">
      <c r="A77" s="19" t="s">
        <v>65</v>
      </c>
      <c r="B77" s="4">
        <v>212</v>
      </c>
      <c r="C77" s="29" t="s">
        <v>2</v>
      </c>
      <c r="D77" s="40"/>
      <c r="E77" s="48"/>
      <c r="F77" s="40"/>
      <c r="G77" s="40"/>
      <c r="H77" s="40"/>
      <c r="I77" s="40"/>
      <c r="J77" s="40"/>
      <c r="K77" s="40"/>
      <c r="L77" s="40"/>
      <c r="M77" s="40"/>
      <c r="N77" s="40"/>
    </row>
    <row r="78" spans="1:14" ht="15.75" hidden="1">
      <c r="A78" s="19" t="s">
        <v>65</v>
      </c>
      <c r="B78" s="4">
        <v>213</v>
      </c>
      <c r="C78" s="29" t="s">
        <v>3</v>
      </c>
      <c r="D78" s="40"/>
      <c r="E78" s="48"/>
      <c r="F78" s="40"/>
      <c r="G78" s="40"/>
      <c r="H78" s="40"/>
      <c r="I78" s="40"/>
      <c r="J78" s="40"/>
      <c r="K78" s="40"/>
      <c r="L78" s="40"/>
      <c r="M78" s="40"/>
      <c r="N78" s="40"/>
    </row>
    <row r="79" spans="1:14" s="3" customFormat="1" ht="15.75" hidden="1">
      <c r="A79" s="21" t="s">
        <v>65</v>
      </c>
      <c r="B79" s="1">
        <v>220</v>
      </c>
      <c r="C79" s="30" t="s">
        <v>4</v>
      </c>
      <c r="D79" s="39">
        <f aca="true" t="shared" si="20" ref="D79:I79">SUM(D80:D86)</f>
        <v>628</v>
      </c>
      <c r="E79" s="42">
        <f t="shared" si="20"/>
        <v>628</v>
      </c>
      <c r="F79" s="39">
        <f t="shared" si="20"/>
        <v>0</v>
      </c>
      <c r="G79" s="39">
        <f t="shared" si="20"/>
        <v>0</v>
      </c>
      <c r="H79" s="39">
        <f t="shared" si="20"/>
        <v>0</v>
      </c>
      <c r="I79" s="39">
        <f t="shared" si="20"/>
        <v>628</v>
      </c>
      <c r="J79" s="39"/>
      <c r="K79" s="39"/>
      <c r="L79" s="39"/>
      <c r="M79" s="39">
        <f>SUM(M80:M86)</f>
        <v>0</v>
      </c>
      <c r="N79" s="39">
        <f>SUM(N80:N86)</f>
        <v>0</v>
      </c>
    </row>
    <row r="80" spans="1:14" ht="15.75" hidden="1">
      <c r="A80" s="19" t="s">
        <v>65</v>
      </c>
      <c r="B80" s="4">
        <v>221</v>
      </c>
      <c r="C80" s="29" t="s">
        <v>5</v>
      </c>
      <c r="D80" s="40"/>
      <c r="E80" s="48"/>
      <c r="F80" s="40"/>
      <c r="G80" s="40"/>
      <c r="H80" s="40"/>
      <c r="I80" s="40"/>
      <c r="J80" s="40"/>
      <c r="K80" s="40"/>
      <c r="L80" s="40"/>
      <c r="M80" s="40"/>
      <c r="N80" s="40"/>
    </row>
    <row r="81" spans="1:14" ht="15.75" hidden="1">
      <c r="A81" s="19" t="s">
        <v>65</v>
      </c>
      <c r="B81" s="4">
        <v>222</v>
      </c>
      <c r="C81" s="29" t="s">
        <v>6</v>
      </c>
      <c r="D81" s="40"/>
      <c r="E81" s="48"/>
      <c r="F81" s="40"/>
      <c r="G81" s="40"/>
      <c r="H81" s="40"/>
      <c r="I81" s="40"/>
      <c r="J81" s="40"/>
      <c r="K81" s="40"/>
      <c r="L81" s="40"/>
      <c r="M81" s="40"/>
      <c r="N81" s="40"/>
    </row>
    <row r="82" spans="1:14" ht="15.75" hidden="1">
      <c r="A82" s="19" t="s">
        <v>65</v>
      </c>
      <c r="B82" s="4">
        <v>223</v>
      </c>
      <c r="C82" s="29" t="s">
        <v>7</v>
      </c>
      <c r="D82" s="40"/>
      <c r="E82" s="48"/>
      <c r="F82" s="40"/>
      <c r="G82" s="40"/>
      <c r="H82" s="40"/>
      <c r="I82" s="40"/>
      <c r="J82" s="40"/>
      <c r="K82" s="40"/>
      <c r="L82" s="40"/>
      <c r="M82" s="40"/>
      <c r="N82" s="40"/>
    </row>
    <row r="83" spans="1:14" ht="15.75" hidden="1">
      <c r="A83" s="19" t="s">
        <v>65</v>
      </c>
      <c r="B83" s="4">
        <v>224</v>
      </c>
      <c r="C83" s="29" t="s">
        <v>8</v>
      </c>
      <c r="D83" s="40"/>
      <c r="E83" s="48"/>
      <c r="F83" s="40"/>
      <c r="G83" s="40"/>
      <c r="H83" s="40"/>
      <c r="I83" s="40"/>
      <c r="J83" s="40"/>
      <c r="K83" s="40"/>
      <c r="L83" s="40"/>
      <c r="M83" s="40"/>
      <c r="N83" s="40"/>
    </row>
    <row r="84" spans="1:14" ht="15.75" hidden="1">
      <c r="A84" s="19" t="s">
        <v>65</v>
      </c>
      <c r="B84" s="4">
        <v>225</v>
      </c>
      <c r="C84" s="29" t="s">
        <v>9</v>
      </c>
      <c r="D84" s="40"/>
      <c r="E84" s="48"/>
      <c r="F84" s="40"/>
      <c r="G84" s="40"/>
      <c r="H84" s="40"/>
      <c r="I84" s="40"/>
      <c r="J84" s="40"/>
      <c r="K84" s="40"/>
      <c r="L84" s="40"/>
      <c r="M84" s="40"/>
      <c r="N84" s="40"/>
    </row>
    <row r="85" spans="1:14" ht="15.75" hidden="1">
      <c r="A85" s="19" t="s">
        <v>65</v>
      </c>
      <c r="B85" s="4">
        <v>226</v>
      </c>
      <c r="C85" s="29" t="s">
        <v>10</v>
      </c>
      <c r="D85" s="40"/>
      <c r="E85" s="48"/>
      <c r="F85" s="40"/>
      <c r="G85" s="40"/>
      <c r="H85" s="40"/>
      <c r="I85" s="40"/>
      <c r="J85" s="40"/>
      <c r="K85" s="40"/>
      <c r="L85" s="40"/>
      <c r="M85" s="40"/>
      <c r="N85" s="40"/>
    </row>
    <row r="86" spans="1:14" s="3" customFormat="1" ht="28.5" customHeight="1">
      <c r="A86" s="19" t="s">
        <v>65</v>
      </c>
      <c r="B86" s="4">
        <v>251</v>
      </c>
      <c r="C86" s="29" t="s">
        <v>110</v>
      </c>
      <c r="D86" s="39">
        <v>628</v>
      </c>
      <c r="E86" s="42">
        <f>SUM(F86:M86)</f>
        <v>628</v>
      </c>
      <c r="F86" s="39"/>
      <c r="G86" s="39"/>
      <c r="H86" s="39"/>
      <c r="I86" s="40">
        <v>628</v>
      </c>
      <c r="J86" s="39"/>
      <c r="K86" s="39"/>
      <c r="L86" s="39"/>
      <c r="M86" s="39"/>
      <c r="N86" s="39"/>
    </row>
    <row r="87" spans="1:14" s="3" customFormat="1" ht="31.5" hidden="1">
      <c r="A87" s="21" t="s">
        <v>65</v>
      </c>
      <c r="B87" s="1">
        <v>263</v>
      </c>
      <c r="C87" s="30" t="s">
        <v>42</v>
      </c>
      <c r="D87" s="39">
        <v>0</v>
      </c>
      <c r="E87" s="42">
        <v>0</v>
      </c>
      <c r="F87" s="39">
        <v>0</v>
      </c>
      <c r="G87" s="39">
        <v>0</v>
      </c>
      <c r="H87" s="39">
        <v>0</v>
      </c>
      <c r="I87" s="39">
        <v>0</v>
      </c>
      <c r="J87" s="39"/>
      <c r="K87" s="39"/>
      <c r="L87" s="39"/>
      <c r="M87" s="39">
        <v>0</v>
      </c>
      <c r="N87" s="39">
        <v>0</v>
      </c>
    </row>
    <row r="88" spans="1:14" s="3" customFormat="1" ht="15.75" hidden="1">
      <c r="A88" s="21" t="s">
        <v>65</v>
      </c>
      <c r="B88" s="1">
        <v>290</v>
      </c>
      <c r="C88" s="30" t="s">
        <v>12</v>
      </c>
      <c r="D88" s="39">
        <v>0</v>
      </c>
      <c r="E88" s="42">
        <v>0</v>
      </c>
      <c r="F88" s="39">
        <v>0</v>
      </c>
      <c r="G88" s="39">
        <v>0</v>
      </c>
      <c r="H88" s="39">
        <v>0</v>
      </c>
      <c r="I88" s="39">
        <v>0</v>
      </c>
      <c r="J88" s="39"/>
      <c r="K88" s="39"/>
      <c r="L88" s="39"/>
      <c r="M88" s="39">
        <v>0</v>
      </c>
      <c r="N88" s="39">
        <v>0</v>
      </c>
    </row>
    <row r="89" spans="1:14" s="3" customFormat="1" ht="15.75" hidden="1">
      <c r="A89" s="21" t="s">
        <v>65</v>
      </c>
      <c r="B89" s="1">
        <v>300</v>
      </c>
      <c r="C89" s="30" t="s">
        <v>13</v>
      </c>
      <c r="D89" s="39">
        <f aca="true" t="shared" si="21" ref="D89:I89">SUM(D90:D91)</f>
        <v>0</v>
      </c>
      <c r="E89" s="42">
        <f t="shared" si="21"/>
        <v>0</v>
      </c>
      <c r="F89" s="39">
        <f t="shared" si="21"/>
        <v>0</v>
      </c>
      <c r="G89" s="39">
        <f t="shared" si="21"/>
        <v>0</v>
      </c>
      <c r="H89" s="39">
        <f t="shared" si="21"/>
        <v>0</v>
      </c>
      <c r="I89" s="39">
        <f t="shared" si="21"/>
        <v>0</v>
      </c>
      <c r="J89" s="39"/>
      <c r="K89" s="39"/>
      <c r="L89" s="39"/>
      <c r="M89" s="39">
        <f>SUM(M90:M91)</f>
        <v>0</v>
      </c>
      <c r="N89" s="39">
        <f>SUM(N90:N91)</f>
        <v>0</v>
      </c>
    </row>
    <row r="90" spans="1:14" ht="15.75" hidden="1">
      <c r="A90" s="19" t="s">
        <v>65</v>
      </c>
      <c r="B90" s="4">
        <v>310</v>
      </c>
      <c r="C90" s="29" t="s">
        <v>14</v>
      </c>
      <c r="D90" s="40"/>
      <c r="E90" s="48"/>
      <c r="F90" s="40"/>
      <c r="G90" s="40"/>
      <c r="H90" s="40"/>
      <c r="I90" s="40"/>
      <c r="J90" s="40"/>
      <c r="K90" s="40"/>
      <c r="L90" s="40"/>
      <c r="M90" s="40"/>
      <c r="N90" s="40"/>
    </row>
    <row r="91" spans="1:14" ht="15.75" hidden="1">
      <c r="A91" s="19" t="s">
        <v>65</v>
      </c>
      <c r="B91" s="4">
        <v>340</v>
      </c>
      <c r="C91" s="29" t="s">
        <v>15</v>
      </c>
      <c r="D91" s="40"/>
      <c r="E91" s="48"/>
      <c r="F91" s="40"/>
      <c r="G91" s="40"/>
      <c r="H91" s="40"/>
      <c r="I91" s="40"/>
      <c r="J91" s="40"/>
      <c r="K91" s="40"/>
      <c r="L91" s="40"/>
      <c r="M91" s="40"/>
      <c r="N91" s="40"/>
    </row>
    <row r="92" spans="1:14" ht="15.75">
      <c r="A92" s="20"/>
      <c r="B92" s="8"/>
      <c r="C92" s="7" t="s">
        <v>17</v>
      </c>
      <c r="D92" s="42">
        <f aca="true" t="shared" si="22" ref="D92:N92">D86</f>
        <v>628</v>
      </c>
      <c r="E92" s="42">
        <f t="shared" si="22"/>
        <v>628</v>
      </c>
      <c r="F92" s="42">
        <f t="shared" si="22"/>
        <v>0</v>
      </c>
      <c r="G92" s="42">
        <f t="shared" si="22"/>
        <v>0</v>
      </c>
      <c r="H92" s="42">
        <f t="shared" si="22"/>
        <v>0</v>
      </c>
      <c r="I92" s="42">
        <f t="shared" si="22"/>
        <v>628</v>
      </c>
      <c r="J92" s="42">
        <f t="shared" si="22"/>
        <v>0</v>
      </c>
      <c r="K92" s="42">
        <f t="shared" si="22"/>
        <v>0</v>
      </c>
      <c r="L92" s="42">
        <f t="shared" si="22"/>
        <v>0</v>
      </c>
      <c r="M92" s="42">
        <f t="shared" si="22"/>
        <v>0</v>
      </c>
      <c r="N92" s="42">
        <f t="shared" si="22"/>
        <v>0</v>
      </c>
    </row>
    <row r="93" spans="1:14" ht="15.75">
      <c r="A93" s="52" t="s">
        <v>80</v>
      </c>
      <c r="B93" s="25">
        <v>290</v>
      </c>
      <c r="C93" s="24" t="s">
        <v>81</v>
      </c>
      <c r="D93" s="53">
        <v>0</v>
      </c>
      <c r="E93" s="53">
        <f aca="true" t="shared" si="23" ref="E93:E98">SUM(F93:M93)</f>
        <v>325.2</v>
      </c>
      <c r="F93" s="53">
        <v>325.2</v>
      </c>
      <c r="G93" s="53">
        <v>0</v>
      </c>
      <c r="H93" s="53">
        <v>0</v>
      </c>
      <c r="I93" s="53"/>
      <c r="J93" s="53"/>
      <c r="K93" s="53"/>
      <c r="L93" s="53"/>
      <c r="M93" s="53">
        <v>0</v>
      </c>
      <c r="N93" s="53">
        <v>0</v>
      </c>
    </row>
    <row r="94" spans="1:14" ht="15.75" hidden="1">
      <c r="A94" s="52" t="s">
        <v>23</v>
      </c>
      <c r="B94" s="25">
        <v>231</v>
      </c>
      <c r="C94" s="24" t="s">
        <v>24</v>
      </c>
      <c r="D94" s="53">
        <v>0</v>
      </c>
      <c r="E94" s="53">
        <f t="shared" si="23"/>
        <v>0</v>
      </c>
      <c r="F94" s="53">
        <v>0</v>
      </c>
      <c r="G94" s="53">
        <v>0</v>
      </c>
      <c r="H94" s="53">
        <v>0</v>
      </c>
      <c r="I94" s="53">
        <v>0</v>
      </c>
      <c r="J94" s="53"/>
      <c r="K94" s="53"/>
      <c r="L94" s="53"/>
      <c r="M94" s="53">
        <v>0</v>
      </c>
      <c r="N94" s="53">
        <v>0</v>
      </c>
    </row>
    <row r="95" spans="1:14" ht="15.75">
      <c r="A95" s="52" t="s">
        <v>23</v>
      </c>
      <c r="B95" s="25">
        <v>290</v>
      </c>
      <c r="C95" s="24" t="s">
        <v>25</v>
      </c>
      <c r="D95" s="53">
        <v>135</v>
      </c>
      <c r="E95" s="53">
        <f t="shared" si="23"/>
        <v>10</v>
      </c>
      <c r="F95" s="53">
        <v>10</v>
      </c>
      <c r="G95" s="53">
        <v>0</v>
      </c>
      <c r="H95" s="53">
        <v>0</v>
      </c>
      <c r="I95" s="53"/>
      <c r="J95" s="53"/>
      <c r="K95" s="53"/>
      <c r="L95" s="53"/>
      <c r="M95" s="53">
        <v>0</v>
      </c>
      <c r="N95" s="53">
        <v>0</v>
      </c>
    </row>
    <row r="96" spans="1:14" ht="15.75" hidden="1">
      <c r="A96" s="52" t="s">
        <v>97</v>
      </c>
      <c r="B96" s="25">
        <v>226</v>
      </c>
      <c r="C96" s="24" t="s">
        <v>26</v>
      </c>
      <c r="D96" s="53">
        <v>0</v>
      </c>
      <c r="E96" s="53">
        <f t="shared" si="23"/>
        <v>0</v>
      </c>
      <c r="F96" s="53">
        <v>0</v>
      </c>
      <c r="G96" s="53">
        <v>0</v>
      </c>
      <c r="H96" s="53">
        <v>0</v>
      </c>
      <c r="I96" s="53">
        <v>0</v>
      </c>
      <c r="J96" s="53"/>
      <c r="K96" s="53"/>
      <c r="L96" s="53"/>
      <c r="M96" s="53">
        <v>0</v>
      </c>
      <c r="N96" s="53">
        <v>0</v>
      </c>
    </row>
    <row r="97" spans="1:14" ht="15.75">
      <c r="A97" s="52" t="s">
        <v>97</v>
      </c>
      <c r="B97" s="25">
        <v>290</v>
      </c>
      <c r="C97" s="24" t="s">
        <v>26</v>
      </c>
      <c r="D97" s="53">
        <v>35</v>
      </c>
      <c r="E97" s="53">
        <f t="shared" si="23"/>
        <v>15</v>
      </c>
      <c r="F97" s="53">
        <v>10</v>
      </c>
      <c r="G97" s="53"/>
      <c r="H97" s="53">
        <v>0</v>
      </c>
      <c r="I97" s="53">
        <v>5</v>
      </c>
      <c r="J97" s="53"/>
      <c r="K97" s="53"/>
      <c r="L97" s="53"/>
      <c r="M97" s="53">
        <v>0</v>
      </c>
      <c r="N97" s="53">
        <v>0</v>
      </c>
    </row>
    <row r="98" spans="1:14" ht="15.75">
      <c r="A98" s="52" t="s">
        <v>97</v>
      </c>
      <c r="B98" s="25">
        <v>340</v>
      </c>
      <c r="C98" s="24" t="s">
        <v>26</v>
      </c>
      <c r="D98" s="53"/>
      <c r="E98" s="53">
        <f t="shared" si="23"/>
        <v>0.7</v>
      </c>
      <c r="F98" s="53"/>
      <c r="G98" s="53"/>
      <c r="H98" s="53"/>
      <c r="I98" s="53"/>
      <c r="J98" s="53"/>
      <c r="K98" s="53">
        <v>0.7</v>
      </c>
      <c r="L98" s="53"/>
      <c r="M98" s="53"/>
      <c r="N98" s="53"/>
    </row>
    <row r="99" spans="1:14" s="3" customFormat="1" ht="15.75">
      <c r="A99" s="126" t="s">
        <v>27</v>
      </c>
      <c r="B99" s="127"/>
      <c r="C99" s="127"/>
      <c r="D99" s="42">
        <f>SUM(D33,D54,D74,D94,D95,D97,D96,D92,D93)</f>
        <v>14111.400000000001</v>
      </c>
      <c r="E99" s="42">
        <f>E33+E54+E74+E86+E93+E95+E97+E98</f>
        <v>8318.900000000001</v>
      </c>
      <c r="F99" s="42">
        <f>F33+F54+F74+F92+F93+F95+F97+F98</f>
        <v>426.2</v>
      </c>
      <c r="G99" s="42">
        <f aca="true" t="shared" si="24" ref="G99:N99">SUM(G33,G54,G74,G94,G95,G97,G96,G92,G93)</f>
        <v>2136</v>
      </c>
      <c r="H99" s="42">
        <f t="shared" si="24"/>
        <v>3386</v>
      </c>
      <c r="I99" s="42">
        <f>SUM(I33,I54,I74,I94,I95,I97,I96,I92,I93)</f>
        <v>2370</v>
      </c>
      <c r="J99" s="42">
        <f t="shared" si="24"/>
        <v>0</v>
      </c>
      <c r="K99" s="42">
        <f>SUM(K33,K54,K74,K94,K95,K97:K98,K96,K92,K93)</f>
        <v>0.7</v>
      </c>
      <c r="L99" s="42">
        <f t="shared" si="24"/>
        <v>0</v>
      </c>
      <c r="M99" s="42">
        <f t="shared" si="24"/>
        <v>0</v>
      </c>
      <c r="N99" s="42">
        <f t="shared" si="24"/>
        <v>0</v>
      </c>
    </row>
    <row r="100" spans="1:14" ht="21.75" customHeight="1">
      <c r="A100" s="15" t="s">
        <v>21</v>
      </c>
      <c r="B100" s="9"/>
      <c r="C100" s="10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</row>
    <row r="101" spans="1:14" ht="33" customHeight="1">
      <c r="A101" s="21" t="s">
        <v>22</v>
      </c>
      <c r="B101" s="1">
        <v>210</v>
      </c>
      <c r="C101" s="30" t="s">
        <v>29</v>
      </c>
      <c r="D101" s="44">
        <f aca="true" t="shared" si="25" ref="D101:N101">SUM(D102:D104)</f>
        <v>316</v>
      </c>
      <c r="E101" s="42">
        <f t="shared" si="25"/>
        <v>212.8</v>
      </c>
      <c r="F101" s="44">
        <f t="shared" si="25"/>
        <v>0</v>
      </c>
      <c r="G101" s="44">
        <f t="shared" si="25"/>
        <v>0</v>
      </c>
      <c r="H101" s="44">
        <f t="shared" si="25"/>
        <v>0</v>
      </c>
      <c r="I101" s="44">
        <f t="shared" si="25"/>
        <v>0</v>
      </c>
      <c r="J101" s="44">
        <f t="shared" si="25"/>
        <v>0</v>
      </c>
      <c r="K101" s="44">
        <f t="shared" si="25"/>
        <v>0</v>
      </c>
      <c r="L101" s="44">
        <f t="shared" si="25"/>
        <v>0</v>
      </c>
      <c r="M101" s="44">
        <f t="shared" si="25"/>
        <v>212.8</v>
      </c>
      <c r="N101" s="44">
        <f t="shared" si="25"/>
        <v>0</v>
      </c>
    </row>
    <row r="102" spans="1:14" ht="15.75">
      <c r="A102" s="19" t="s">
        <v>22</v>
      </c>
      <c r="B102" s="4">
        <v>211</v>
      </c>
      <c r="C102" s="29" t="s">
        <v>1</v>
      </c>
      <c r="D102" s="40">
        <v>241</v>
      </c>
      <c r="E102" s="48">
        <f>SUM(F102:M102)</f>
        <v>162.3</v>
      </c>
      <c r="F102" s="40"/>
      <c r="G102" s="40"/>
      <c r="H102" s="40"/>
      <c r="I102" s="40"/>
      <c r="J102" s="40"/>
      <c r="K102" s="40"/>
      <c r="L102" s="40"/>
      <c r="M102" s="40">
        <v>162.3</v>
      </c>
      <c r="N102" s="40"/>
    </row>
    <row r="103" spans="1:14" ht="15.75">
      <c r="A103" s="19" t="s">
        <v>22</v>
      </c>
      <c r="B103" s="4">
        <v>212</v>
      </c>
      <c r="C103" s="29" t="s">
        <v>2</v>
      </c>
      <c r="D103" s="40">
        <v>2</v>
      </c>
      <c r="E103" s="48">
        <f>SUM(F103:M103)</f>
        <v>1.5</v>
      </c>
      <c r="F103" s="40"/>
      <c r="G103" s="40"/>
      <c r="H103" s="40"/>
      <c r="I103" s="40"/>
      <c r="J103" s="40"/>
      <c r="K103" s="40"/>
      <c r="L103" s="40"/>
      <c r="M103" s="40">
        <v>1.5</v>
      </c>
      <c r="N103" s="40"/>
    </row>
    <row r="104" spans="1:14" ht="15.75">
      <c r="A104" s="19" t="s">
        <v>22</v>
      </c>
      <c r="B104" s="4">
        <v>213</v>
      </c>
      <c r="C104" s="29" t="s">
        <v>3</v>
      </c>
      <c r="D104" s="40">
        <v>73</v>
      </c>
      <c r="E104" s="48">
        <f>SUM(F104:M104)</f>
        <v>49</v>
      </c>
      <c r="F104" s="40"/>
      <c r="G104" s="40"/>
      <c r="H104" s="40"/>
      <c r="I104" s="40"/>
      <c r="J104" s="40"/>
      <c r="K104" s="40"/>
      <c r="L104" s="40"/>
      <c r="M104" s="40">
        <v>49</v>
      </c>
      <c r="N104" s="40"/>
    </row>
    <row r="105" spans="1:14" ht="15.75">
      <c r="A105" s="21" t="s">
        <v>22</v>
      </c>
      <c r="B105" s="1">
        <v>220</v>
      </c>
      <c r="C105" s="30" t="s">
        <v>4</v>
      </c>
      <c r="D105" s="39">
        <f aca="true" t="shared" si="26" ref="D105:N105">SUM(D106:D111)</f>
        <v>18</v>
      </c>
      <c r="E105" s="42">
        <f t="shared" si="26"/>
        <v>18.8</v>
      </c>
      <c r="F105" s="39">
        <f t="shared" si="26"/>
        <v>0</v>
      </c>
      <c r="G105" s="39">
        <f t="shared" si="26"/>
        <v>0</v>
      </c>
      <c r="H105" s="39">
        <f t="shared" si="26"/>
        <v>0</v>
      </c>
      <c r="I105" s="39">
        <f t="shared" si="26"/>
        <v>0</v>
      </c>
      <c r="J105" s="39">
        <f t="shared" si="26"/>
        <v>0</v>
      </c>
      <c r="K105" s="39">
        <f t="shared" si="26"/>
        <v>0</v>
      </c>
      <c r="L105" s="39">
        <f t="shared" si="26"/>
        <v>0</v>
      </c>
      <c r="M105" s="39">
        <f t="shared" si="26"/>
        <v>18.8</v>
      </c>
      <c r="N105" s="39">
        <f t="shared" si="26"/>
        <v>0</v>
      </c>
    </row>
    <row r="106" spans="1:14" ht="15.75">
      <c r="A106" s="19" t="s">
        <v>22</v>
      </c>
      <c r="B106" s="4">
        <v>221</v>
      </c>
      <c r="C106" s="29" t="s">
        <v>5</v>
      </c>
      <c r="D106" s="40">
        <v>8</v>
      </c>
      <c r="E106" s="48">
        <f>SUM(F106:N106)</f>
        <v>7.8</v>
      </c>
      <c r="F106" s="40"/>
      <c r="G106" s="40"/>
      <c r="H106" s="40"/>
      <c r="I106" s="40"/>
      <c r="J106" s="40"/>
      <c r="K106" s="40"/>
      <c r="L106" s="40"/>
      <c r="M106" s="40">
        <v>7.8</v>
      </c>
      <c r="N106" s="40"/>
    </row>
    <row r="107" spans="1:14" ht="15.75">
      <c r="A107" s="19" t="s">
        <v>22</v>
      </c>
      <c r="B107" s="4">
        <v>222</v>
      </c>
      <c r="C107" s="29" t="s">
        <v>6</v>
      </c>
      <c r="D107" s="40">
        <v>8</v>
      </c>
      <c r="E107" s="48">
        <f>SUM(F107:M107)</f>
        <v>5</v>
      </c>
      <c r="F107" s="40"/>
      <c r="G107" s="40"/>
      <c r="H107" s="40"/>
      <c r="I107" s="40"/>
      <c r="J107" s="40"/>
      <c r="K107" s="40"/>
      <c r="L107" s="40"/>
      <c r="M107" s="40">
        <v>5</v>
      </c>
      <c r="N107" s="40"/>
    </row>
    <row r="108" spans="1:14" ht="15.75">
      <c r="A108" s="19" t="s">
        <v>22</v>
      </c>
      <c r="B108" s="4">
        <v>223</v>
      </c>
      <c r="C108" s="29" t="s">
        <v>7</v>
      </c>
      <c r="D108" s="40"/>
      <c r="E108" s="48">
        <f>SUM(F108:M108)</f>
        <v>1</v>
      </c>
      <c r="F108" s="40"/>
      <c r="G108" s="40"/>
      <c r="H108" s="40"/>
      <c r="I108" s="40"/>
      <c r="J108" s="40"/>
      <c r="K108" s="40"/>
      <c r="L108" s="40"/>
      <c r="M108" s="40">
        <v>1</v>
      </c>
      <c r="N108" s="40"/>
    </row>
    <row r="109" spans="1:14" ht="15.75">
      <c r="A109" s="19" t="s">
        <v>22</v>
      </c>
      <c r="B109" s="4">
        <v>224</v>
      </c>
      <c r="C109" s="29" t="s">
        <v>8</v>
      </c>
      <c r="D109" s="40"/>
      <c r="E109" s="48">
        <f>SUM(F109:M109)</f>
        <v>0</v>
      </c>
      <c r="F109" s="40"/>
      <c r="G109" s="40"/>
      <c r="H109" s="40"/>
      <c r="I109" s="40"/>
      <c r="J109" s="40"/>
      <c r="K109" s="40"/>
      <c r="L109" s="40"/>
      <c r="M109" s="40">
        <v>0</v>
      </c>
      <c r="N109" s="40"/>
    </row>
    <row r="110" spans="1:14" ht="15.75">
      <c r="A110" s="19" t="s">
        <v>22</v>
      </c>
      <c r="B110" s="4">
        <v>225</v>
      </c>
      <c r="C110" s="29" t="s">
        <v>9</v>
      </c>
      <c r="D110" s="40"/>
      <c r="E110" s="48">
        <f>SUM(F110:M110)</f>
        <v>5</v>
      </c>
      <c r="F110" s="40"/>
      <c r="G110" s="40"/>
      <c r="H110" s="40"/>
      <c r="I110" s="40"/>
      <c r="J110" s="40"/>
      <c r="K110" s="40"/>
      <c r="L110" s="40"/>
      <c r="M110" s="40">
        <v>5</v>
      </c>
      <c r="N110" s="40"/>
    </row>
    <row r="111" spans="1:14" ht="15.75">
      <c r="A111" s="19" t="s">
        <v>22</v>
      </c>
      <c r="B111" s="4">
        <v>226</v>
      </c>
      <c r="C111" s="29" t="s">
        <v>10</v>
      </c>
      <c r="D111" s="40">
        <v>2</v>
      </c>
      <c r="E111" s="48">
        <f>SUM(F111:M111)</f>
        <v>0</v>
      </c>
      <c r="F111" s="40"/>
      <c r="G111" s="40"/>
      <c r="H111" s="40"/>
      <c r="I111" s="40"/>
      <c r="J111" s="40"/>
      <c r="K111" s="40"/>
      <c r="L111" s="40"/>
      <c r="M111" s="40"/>
      <c r="N111" s="40"/>
    </row>
    <row r="112" spans="1:14" s="3" customFormat="1" ht="15.75">
      <c r="A112" s="21" t="s">
        <v>22</v>
      </c>
      <c r="B112" s="1">
        <v>300</v>
      </c>
      <c r="C112" s="30" t="s">
        <v>13</v>
      </c>
      <c r="D112" s="39">
        <f aca="true" t="shared" si="27" ref="D112:N112">SUM(D113:D114)</f>
        <v>35</v>
      </c>
      <c r="E112" s="42">
        <f t="shared" si="27"/>
        <v>9</v>
      </c>
      <c r="F112" s="39">
        <f t="shared" si="27"/>
        <v>0</v>
      </c>
      <c r="G112" s="39">
        <f t="shared" si="27"/>
        <v>0</v>
      </c>
      <c r="H112" s="39">
        <f t="shared" si="27"/>
        <v>0</v>
      </c>
      <c r="I112" s="39">
        <f t="shared" si="27"/>
        <v>0</v>
      </c>
      <c r="J112" s="39">
        <f t="shared" si="27"/>
        <v>0</v>
      </c>
      <c r="K112" s="39">
        <f t="shared" si="27"/>
        <v>0</v>
      </c>
      <c r="L112" s="39">
        <f t="shared" si="27"/>
        <v>0</v>
      </c>
      <c r="M112" s="39">
        <f t="shared" si="27"/>
        <v>9</v>
      </c>
      <c r="N112" s="39">
        <f t="shared" si="27"/>
        <v>0</v>
      </c>
    </row>
    <row r="113" spans="1:14" ht="15.75">
      <c r="A113" s="19" t="s">
        <v>22</v>
      </c>
      <c r="B113" s="4">
        <v>310</v>
      </c>
      <c r="C113" s="29" t="s">
        <v>14</v>
      </c>
      <c r="D113" s="40">
        <v>15</v>
      </c>
      <c r="E113" s="48">
        <f>SUM(F113:M113)</f>
        <v>4</v>
      </c>
      <c r="F113" s="40"/>
      <c r="G113" s="40"/>
      <c r="H113" s="40"/>
      <c r="I113" s="40"/>
      <c r="J113" s="40"/>
      <c r="K113" s="40"/>
      <c r="L113" s="40"/>
      <c r="M113" s="40">
        <v>4</v>
      </c>
      <c r="N113" s="40">
        <v>0</v>
      </c>
    </row>
    <row r="114" spans="1:14" ht="15.75">
      <c r="A114" s="19" t="s">
        <v>22</v>
      </c>
      <c r="B114" s="4">
        <v>340</v>
      </c>
      <c r="C114" s="29" t="s">
        <v>15</v>
      </c>
      <c r="D114" s="40">
        <v>20</v>
      </c>
      <c r="E114" s="48">
        <f>SUM(F114:M114)</f>
        <v>5</v>
      </c>
      <c r="F114" s="40"/>
      <c r="G114" s="40"/>
      <c r="H114" s="40"/>
      <c r="I114" s="40"/>
      <c r="J114" s="40"/>
      <c r="K114" s="40"/>
      <c r="L114" s="40"/>
      <c r="M114" s="40">
        <v>5</v>
      </c>
      <c r="N114" s="40"/>
    </row>
    <row r="115" spans="1:14" ht="15.75">
      <c r="A115" s="126" t="s">
        <v>28</v>
      </c>
      <c r="B115" s="127"/>
      <c r="C115" s="127"/>
      <c r="D115" s="42">
        <f aca="true" t="shared" si="28" ref="D115:N115">SUM(D101,D105,D112)</f>
        <v>369</v>
      </c>
      <c r="E115" s="42">
        <f>SUM(E101,E105,E112)</f>
        <v>240.60000000000002</v>
      </c>
      <c r="F115" s="42">
        <f t="shared" si="28"/>
        <v>0</v>
      </c>
      <c r="G115" s="42">
        <f t="shared" si="28"/>
        <v>0</v>
      </c>
      <c r="H115" s="42">
        <f t="shared" si="28"/>
        <v>0</v>
      </c>
      <c r="I115" s="42">
        <f t="shared" si="28"/>
        <v>0</v>
      </c>
      <c r="J115" s="42">
        <f t="shared" si="28"/>
        <v>0</v>
      </c>
      <c r="K115" s="42">
        <f t="shared" si="28"/>
        <v>0</v>
      </c>
      <c r="L115" s="42">
        <f t="shared" si="28"/>
        <v>0</v>
      </c>
      <c r="M115" s="42">
        <f>SUM(M101,M105,M112)</f>
        <v>240.60000000000002</v>
      </c>
      <c r="N115" s="42">
        <f t="shared" si="28"/>
        <v>0</v>
      </c>
    </row>
    <row r="116" spans="1:14" s="26" customFormat="1" ht="31.5" customHeight="1" hidden="1">
      <c r="A116" s="136" t="s">
        <v>64</v>
      </c>
      <c r="B116" s="137"/>
      <c r="C116" s="138"/>
      <c r="D116" s="53"/>
      <c r="E116" s="42"/>
      <c r="F116" s="53"/>
      <c r="G116" s="53"/>
      <c r="H116" s="53"/>
      <c r="I116" s="53"/>
      <c r="J116" s="53"/>
      <c r="K116" s="53"/>
      <c r="L116" s="53"/>
      <c r="M116" s="53"/>
      <c r="N116" s="53"/>
    </row>
    <row r="117" spans="1:14" s="26" customFormat="1" ht="32.25" customHeight="1" hidden="1">
      <c r="A117" s="22" t="s">
        <v>66</v>
      </c>
      <c r="B117" s="13" t="s">
        <v>45</v>
      </c>
      <c r="C117" s="29" t="s">
        <v>72</v>
      </c>
      <c r="D117" s="45"/>
      <c r="E117" s="48"/>
      <c r="F117" s="45"/>
      <c r="G117" s="45"/>
      <c r="H117" s="45"/>
      <c r="I117" s="45"/>
      <c r="J117" s="45"/>
      <c r="K117" s="45"/>
      <c r="L117" s="45"/>
      <c r="M117" s="45"/>
      <c r="N117" s="45"/>
    </row>
    <row r="118" spans="1:14" s="26" customFormat="1" ht="18" customHeight="1" hidden="1">
      <c r="A118" s="22" t="s">
        <v>63</v>
      </c>
      <c r="B118" s="13" t="s">
        <v>48</v>
      </c>
      <c r="C118" s="29" t="s">
        <v>71</v>
      </c>
      <c r="D118" s="45"/>
      <c r="E118" s="48"/>
      <c r="F118" s="45"/>
      <c r="G118" s="45"/>
      <c r="H118" s="45"/>
      <c r="I118" s="45"/>
      <c r="J118" s="45"/>
      <c r="K118" s="45"/>
      <c r="L118" s="45"/>
      <c r="M118" s="45"/>
      <c r="N118" s="45"/>
    </row>
    <row r="119" spans="1:14" s="26" customFormat="1" ht="14.25" customHeight="1" hidden="1">
      <c r="A119" s="22" t="s">
        <v>63</v>
      </c>
      <c r="B119" s="13" t="s">
        <v>45</v>
      </c>
      <c r="C119" s="29" t="s">
        <v>71</v>
      </c>
      <c r="D119" s="45"/>
      <c r="E119" s="48"/>
      <c r="F119" s="45"/>
      <c r="G119" s="45"/>
      <c r="H119" s="45"/>
      <c r="I119" s="45"/>
      <c r="J119" s="45"/>
      <c r="K119" s="45"/>
      <c r="L119" s="45"/>
      <c r="M119" s="45"/>
      <c r="N119" s="45"/>
    </row>
    <row r="120" spans="1:14" s="26" customFormat="1" ht="15.75" customHeight="1" hidden="1">
      <c r="A120" s="22" t="s">
        <v>63</v>
      </c>
      <c r="B120" s="13" t="s">
        <v>47</v>
      </c>
      <c r="C120" s="29" t="s">
        <v>71</v>
      </c>
      <c r="D120" s="45"/>
      <c r="E120" s="48"/>
      <c r="F120" s="45"/>
      <c r="G120" s="45"/>
      <c r="H120" s="45"/>
      <c r="I120" s="45"/>
      <c r="J120" s="45"/>
      <c r="K120" s="45"/>
      <c r="L120" s="45"/>
      <c r="M120" s="45"/>
      <c r="N120" s="45"/>
    </row>
    <row r="121" spans="1:14" s="26" customFormat="1" ht="18" customHeight="1" hidden="1">
      <c r="A121" s="22" t="s">
        <v>63</v>
      </c>
      <c r="B121" s="13" t="s">
        <v>52</v>
      </c>
      <c r="C121" s="29" t="s">
        <v>71</v>
      </c>
      <c r="D121" s="45"/>
      <c r="E121" s="48"/>
      <c r="F121" s="45"/>
      <c r="G121" s="45"/>
      <c r="H121" s="45"/>
      <c r="I121" s="45"/>
      <c r="J121" s="45"/>
      <c r="K121" s="45"/>
      <c r="L121" s="45"/>
      <c r="M121" s="45"/>
      <c r="N121" s="45"/>
    </row>
    <row r="122" spans="1:14" s="56" customFormat="1" ht="15.75" hidden="1">
      <c r="A122" s="126" t="s">
        <v>62</v>
      </c>
      <c r="B122" s="127"/>
      <c r="C122" s="127"/>
      <c r="D122" s="42">
        <f aca="true" t="shared" si="29" ref="D122:I122">SUM(D117:D121)</f>
        <v>0</v>
      </c>
      <c r="E122" s="42">
        <f t="shared" si="29"/>
        <v>0</v>
      </c>
      <c r="F122" s="42">
        <f t="shared" si="29"/>
        <v>0</v>
      </c>
      <c r="G122" s="42">
        <f t="shared" si="29"/>
        <v>0</v>
      </c>
      <c r="H122" s="42">
        <f t="shared" si="29"/>
        <v>0</v>
      </c>
      <c r="I122" s="42">
        <f t="shared" si="29"/>
        <v>0</v>
      </c>
      <c r="J122" s="42"/>
      <c r="K122" s="42"/>
      <c r="L122" s="42"/>
      <c r="M122" s="42">
        <f>SUM(M117:M121)</f>
        <v>0</v>
      </c>
      <c r="N122" s="42">
        <f>SUM(N117:N121)</f>
        <v>0</v>
      </c>
    </row>
    <row r="123" spans="1:14" s="26" customFormat="1" ht="15.75" hidden="1">
      <c r="A123" s="131" t="s">
        <v>59</v>
      </c>
      <c r="B123" s="132"/>
      <c r="C123" s="133"/>
      <c r="D123" s="53"/>
      <c r="E123" s="42"/>
      <c r="F123" s="53"/>
      <c r="G123" s="53"/>
      <c r="H123" s="53"/>
      <c r="I123" s="53"/>
      <c r="J123" s="53"/>
      <c r="K123" s="53"/>
      <c r="L123" s="53"/>
      <c r="M123" s="53"/>
      <c r="N123" s="53"/>
    </row>
    <row r="124" spans="1:14" s="26" customFormat="1" ht="15.75" hidden="1">
      <c r="A124" s="22" t="s">
        <v>67</v>
      </c>
      <c r="B124" s="13" t="s">
        <v>68</v>
      </c>
      <c r="C124" s="14" t="s">
        <v>69</v>
      </c>
      <c r="D124" s="45"/>
      <c r="E124" s="48"/>
      <c r="F124" s="45"/>
      <c r="G124" s="45"/>
      <c r="H124" s="45"/>
      <c r="I124" s="45"/>
      <c r="J124" s="45"/>
      <c r="K124" s="45"/>
      <c r="L124" s="45"/>
      <c r="M124" s="45"/>
      <c r="N124" s="45"/>
    </row>
    <row r="125" spans="1:14" s="26" customFormat="1" ht="15.75" hidden="1">
      <c r="A125" s="22" t="s">
        <v>60</v>
      </c>
      <c r="B125" s="13" t="s">
        <v>45</v>
      </c>
      <c r="C125" s="14" t="s">
        <v>70</v>
      </c>
      <c r="D125" s="45"/>
      <c r="E125" s="48"/>
      <c r="F125" s="45"/>
      <c r="G125" s="45"/>
      <c r="H125" s="45"/>
      <c r="I125" s="45"/>
      <c r="J125" s="45"/>
      <c r="K125" s="45"/>
      <c r="L125" s="45"/>
      <c r="M125" s="45"/>
      <c r="N125" s="45"/>
    </row>
    <row r="126" spans="1:14" s="56" customFormat="1" ht="15.75" hidden="1">
      <c r="A126" s="126" t="s">
        <v>61</v>
      </c>
      <c r="B126" s="127"/>
      <c r="C126" s="127"/>
      <c r="D126" s="42">
        <f aca="true" t="shared" si="30" ref="D126:I126">SUM(D124:D125)</f>
        <v>0</v>
      </c>
      <c r="E126" s="42">
        <f t="shared" si="30"/>
        <v>0</v>
      </c>
      <c r="F126" s="42">
        <f t="shared" si="30"/>
        <v>0</v>
      </c>
      <c r="G126" s="42">
        <f t="shared" si="30"/>
        <v>0</v>
      </c>
      <c r="H126" s="42">
        <f t="shared" si="30"/>
        <v>0</v>
      </c>
      <c r="I126" s="42">
        <f t="shared" si="30"/>
        <v>0</v>
      </c>
      <c r="J126" s="42"/>
      <c r="K126" s="42"/>
      <c r="L126" s="42"/>
      <c r="M126" s="42">
        <f>SUM(M124:M125)</f>
        <v>0</v>
      </c>
      <c r="N126" s="42">
        <f>SUM(N124:N125)</f>
        <v>0</v>
      </c>
    </row>
    <row r="127" spans="1:14" ht="38.25" customHeight="1">
      <c r="A127" s="134" t="s">
        <v>104</v>
      </c>
      <c r="B127" s="135"/>
      <c r="C127" s="135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</row>
    <row r="128" spans="1:14" ht="18.75" customHeight="1">
      <c r="A128" s="27" t="s">
        <v>66</v>
      </c>
      <c r="B128" s="4">
        <v>310</v>
      </c>
      <c r="C128" s="29" t="s">
        <v>14</v>
      </c>
      <c r="D128" s="46">
        <v>100</v>
      </c>
      <c r="E128" s="48">
        <f>SUM(F128:M128)</f>
        <v>5</v>
      </c>
      <c r="F128" s="46">
        <v>5</v>
      </c>
      <c r="G128" s="46"/>
      <c r="H128" s="46"/>
      <c r="I128" s="46"/>
      <c r="J128" s="46"/>
      <c r="K128" s="46"/>
      <c r="L128" s="46"/>
      <c r="M128" s="46"/>
      <c r="N128" s="46"/>
    </row>
    <row r="129" spans="1:14" s="36" customFormat="1" ht="15.75" customHeight="1">
      <c r="A129" s="27" t="s">
        <v>66</v>
      </c>
      <c r="B129" s="4">
        <v>340</v>
      </c>
      <c r="C129" s="29" t="s">
        <v>15</v>
      </c>
      <c r="D129" s="40">
        <v>55</v>
      </c>
      <c r="E129" s="48">
        <f>SUM(F129:M129)</f>
        <v>5</v>
      </c>
      <c r="F129" s="46">
        <v>5</v>
      </c>
      <c r="G129" s="46"/>
      <c r="H129" s="46"/>
      <c r="I129" s="46"/>
      <c r="J129" s="46"/>
      <c r="K129" s="46"/>
      <c r="L129" s="46"/>
      <c r="M129" s="46"/>
      <c r="N129" s="46"/>
    </row>
    <row r="130" spans="1:14" s="36" customFormat="1" ht="16.5" customHeight="1">
      <c r="A130" s="27" t="s">
        <v>63</v>
      </c>
      <c r="B130" s="4">
        <v>226</v>
      </c>
      <c r="C130" s="29" t="s">
        <v>10</v>
      </c>
      <c r="D130" s="40">
        <v>30</v>
      </c>
      <c r="E130" s="48">
        <f>SUM(F130:M130)</f>
        <v>2</v>
      </c>
      <c r="F130" s="46">
        <v>2</v>
      </c>
      <c r="G130" s="46"/>
      <c r="H130" s="46"/>
      <c r="I130" s="46"/>
      <c r="J130" s="46"/>
      <c r="K130" s="46"/>
      <c r="L130" s="46"/>
      <c r="M130" s="46"/>
      <c r="N130" s="46"/>
    </row>
    <row r="131" spans="1:14" s="57" customFormat="1" ht="16.5" customHeight="1">
      <c r="A131" s="27" t="s">
        <v>63</v>
      </c>
      <c r="B131" s="4">
        <v>310</v>
      </c>
      <c r="C131" s="29" t="s">
        <v>14</v>
      </c>
      <c r="D131" s="40">
        <v>3707</v>
      </c>
      <c r="E131" s="48">
        <f>SUM(F131:M131)</f>
        <v>5</v>
      </c>
      <c r="F131" s="46">
        <v>5</v>
      </c>
      <c r="G131" s="47"/>
      <c r="H131" s="47"/>
      <c r="I131" s="47"/>
      <c r="J131" s="47"/>
      <c r="K131" s="47"/>
      <c r="L131" s="47"/>
      <c r="M131" s="47"/>
      <c r="N131" s="47"/>
    </row>
    <row r="132" spans="1:14" s="57" customFormat="1" ht="15" customHeight="1">
      <c r="A132" s="27" t="s">
        <v>63</v>
      </c>
      <c r="B132" s="4">
        <v>340</v>
      </c>
      <c r="C132" s="29" t="s">
        <v>15</v>
      </c>
      <c r="D132" s="40">
        <v>0</v>
      </c>
      <c r="E132" s="48">
        <f>SUM(F132:M132)</f>
        <v>5</v>
      </c>
      <c r="F132" s="46">
        <v>5</v>
      </c>
      <c r="G132" s="47"/>
      <c r="H132" s="47"/>
      <c r="I132" s="47"/>
      <c r="J132" s="47"/>
      <c r="K132" s="47"/>
      <c r="L132" s="47"/>
      <c r="M132" s="47"/>
      <c r="N132" s="47"/>
    </row>
    <row r="133" spans="1:14" ht="15.75">
      <c r="A133" s="126" t="s">
        <v>62</v>
      </c>
      <c r="B133" s="127"/>
      <c r="C133" s="127"/>
      <c r="D133" s="42">
        <f aca="true" t="shared" si="31" ref="D133:N133">D129+D130+D131+D132+D128</f>
        <v>3892</v>
      </c>
      <c r="E133" s="42">
        <f t="shared" si="31"/>
        <v>22</v>
      </c>
      <c r="F133" s="42">
        <f t="shared" si="31"/>
        <v>22</v>
      </c>
      <c r="G133" s="42">
        <f t="shared" si="31"/>
        <v>0</v>
      </c>
      <c r="H133" s="42">
        <f t="shared" si="31"/>
        <v>0</v>
      </c>
      <c r="I133" s="42">
        <f t="shared" si="31"/>
        <v>0</v>
      </c>
      <c r="J133" s="42">
        <f t="shared" si="31"/>
        <v>0</v>
      </c>
      <c r="K133" s="42">
        <f t="shared" si="31"/>
        <v>0</v>
      </c>
      <c r="L133" s="42">
        <f t="shared" si="31"/>
        <v>0</v>
      </c>
      <c r="M133" s="42">
        <f t="shared" si="31"/>
        <v>0</v>
      </c>
      <c r="N133" s="42">
        <f t="shared" si="31"/>
        <v>0</v>
      </c>
    </row>
    <row r="134" spans="1:14" ht="32.25" customHeight="1">
      <c r="A134" s="134" t="s">
        <v>59</v>
      </c>
      <c r="B134" s="135"/>
      <c r="C134" s="135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</row>
    <row r="135" spans="1:14" ht="15.75">
      <c r="A135" s="27" t="s">
        <v>109</v>
      </c>
      <c r="B135" s="4">
        <v>211</v>
      </c>
      <c r="C135" s="29" t="s">
        <v>1</v>
      </c>
      <c r="D135" s="46">
        <v>62.1</v>
      </c>
      <c r="E135" s="48">
        <f>SUM(F135:N135)</f>
        <v>62.1</v>
      </c>
      <c r="F135" s="47"/>
      <c r="G135" s="47"/>
      <c r="H135" s="46"/>
      <c r="I135" s="47"/>
      <c r="J135" s="47"/>
      <c r="K135" s="47"/>
      <c r="L135" s="47"/>
      <c r="M135" s="46"/>
      <c r="N135" s="46">
        <v>62.1</v>
      </c>
    </row>
    <row r="136" spans="1:14" ht="15" customHeight="1">
      <c r="A136" s="27" t="s">
        <v>109</v>
      </c>
      <c r="B136" s="4">
        <v>213</v>
      </c>
      <c r="C136" s="29" t="s">
        <v>3</v>
      </c>
      <c r="D136" s="46">
        <v>18.7</v>
      </c>
      <c r="E136" s="48">
        <f>SUM(F136:N136)</f>
        <v>18.7</v>
      </c>
      <c r="F136" s="47"/>
      <c r="G136" s="47"/>
      <c r="H136" s="46"/>
      <c r="I136" s="47"/>
      <c r="J136" s="47"/>
      <c r="K136" s="47"/>
      <c r="L136" s="47"/>
      <c r="M136" s="46"/>
      <c r="N136" s="46">
        <v>18.7</v>
      </c>
    </row>
    <row r="137" spans="1:14" ht="15.75">
      <c r="A137" s="27" t="s">
        <v>109</v>
      </c>
      <c r="B137" s="4">
        <v>340</v>
      </c>
      <c r="C137" s="29" t="s">
        <v>15</v>
      </c>
      <c r="D137" s="46">
        <v>4.1</v>
      </c>
      <c r="E137" s="48">
        <f>SUM(F137:N137)</f>
        <v>4.1</v>
      </c>
      <c r="F137" s="47"/>
      <c r="G137" s="47"/>
      <c r="H137" s="46"/>
      <c r="I137" s="47"/>
      <c r="J137" s="47"/>
      <c r="K137" s="47"/>
      <c r="L137" s="47"/>
      <c r="M137" s="46"/>
      <c r="N137" s="46">
        <v>4.1</v>
      </c>
    </row>
    <row r="138" spans="1:14" ht="79.5" customHeight="1">
      <c r="A138" s="33" t="s">
        <v>114</v>
      </c>
      <c r="B138" s="4">
        <v>225</v>
      </c>
      <c r="C138" s="30" t="s">
        <v>115</v>
      </c>
      <c r="D138" s="46">
        <v>686</v>
      </c>
      <c r="E138" s="48">
        <f>SUM(F138:M138)</f>
        <v>333</v>
      </c>
      <c r="F138" s="46"/>
      <c r="G138" s="47"/>
      <c r="H138" s="46"/>
      <c r="I138" s="46"/>
      <c r="J138" s="47"/>
      <c r="K138" s="47"/>
      <c r="L138" s="46">
        <v>333</v>
      </c>
      <c r="M138" s="46"/>
      <c r="N138" s="46"/>
    </row>
    <row r="139" spans="1:14" ht="19.5" customHeight="1">
      <c r="A139" s="33" t="s">
        <v>114</v>
      </c>
      <c r="B139" s="4">
        <v>225</v>
      </c>
      <c r="C139" s="30" t="s">
        <v>134</v>
      </c>
      <c r="D139" s="46">
        <v>155</v>
      </c>
      <c r="E139" s="48">
        <f>SUM(F139:M139)</f>
        <v>0</v>
      </c>
      <c r="F139" s="46"/>
      <c r="G139" s="47"/>
      <c r="H139" s="46"/>
      <c r="I139" s="46"/>
      <c r="J139" s="46"/>
      <c r="K139" s="46"/>
      <c r="L139" s="46"/>
      <c r="M139" s="46"/>
      <c r="N139" s="46"/>
    </row>
    <row r="140" spans="1:14" ht="19.5" customHeight="1">
      <c r="A140" s="33" t="s">
        <v>160</v>
      </c>
      <c r="B140" s="4">
        <v>226</v>
      </c>
      <c r="C140" s="29" t="s">
        <v>55</v>
      </c>
      <c r="D140" s="46">
        <v>80</v>
      </c>
      <c r="E140" s="48">
        <f>SUM(F140:M140)</f>
        <v>5</v>
      </c>
      <c r="F140" s="46">
        <v>5</v>
      </c>
      <c r="G140" s="47"/>
      <c r="H140" s="46"/>
      <c r="I140" s="46"/>
      <c r="J140" s="46"/>
      <c r="K140" s="46"/>
      <c r="L140" s="46"/>
      <c r="M140" s="46"/>
      <c r="N140" s="46"/>
    </row>
    <row r="141" spans="1:14" ht="19.5" customHeight="1">
      <c r="A141" s="33" t="s">
        <v>114</v>
      </c>
      <c r="B141" s="4">
        <v>225</v>
      </c>
      <c r="C141" s="29" t="s">
        <v>55</v>
      </c>
      <c r="D141" s="46">
        <v>75</v>
      </c>
      <c r="E141" s="48">
        <f>SUM(F141:M141)</f>
        <v>5</v>
      </c>
      <c r="F141" s="46">
        <v>5</v>
      </c>
      <c r="G141" s="47"/>
      <c r="H141" s="46"/>
      <c r="I141" s="46"/>
      <c r="J141" s="46"/>
      <c r="K141" s="46"/>
      <c r="L141" s="46"/>
      <c r="M141" s="46"/>
      <c r="N141" s="46"/>
    </row>
    <row r="142" spans="1:14" ht="51.75" customHeight="1">
      <c r="A142" s="33" t="s">
        <v>114</v>
      </c>
      <c r="B142" s="4">
        <v>226</v>
      </c>
      <c r="C142" s="29" t="s">
        <v>131</v>
      </c>
      <c r="D142" s="46">
        <v>100</v>
      </c>
      <c r="E142" s="48">
        <f>SUM(F142:M142)</f>
        <v>5</v>
      </c>
      <c r="F142" s="46">
        <v>5</v>
      </c>
      <c r="G142" s="47"/>
      <c r="H142" s="46"/>
      <c r="I142" s="46"/>
      <c r="J142" s="46"/>
      <c r="K142" s="46"/>
      <c r="L142" s="46"/>
      <c r="M142" s="46"/>
      <c r="N142" s="46"/>
    </row>
    <row r="143" spans="1:14" ht="15.75">
      <c r="A143" s="126" t="s">
        <v>61</v>
      </c>
      <c r="B143" s="127"/>
      <c r="C143" s="127"/>
      <c r="D143" s="42">
        <f>D135+D136+D137+D138+D139+D140+D141+D142</f>
        <v>1180.9</v>
      </c>
      <c r="E143" s="42">
        <f>E135+E136+E137+E138+E139+E140+E141+E142</f>
        <v>432.9</v>
      </c>
      <c r="F143" s="42">
        <f>F138+F137+F136+F135+F139+F140+F141+F142</f>
        <v>15</v>
      </c>
      <c r="G143" s="42">
        <f aca="true" t="shared" si="32" ref="G143:N143">G138+G137+G136+G135+G139</f>
        <v>0</v>
      </c>
      <c r="H143" s="42">
        <f t="shared" si="32"/>
        <v>0</v>
      </c>
      <c r="I143" s="42">
        <f t="shared" si="32"/>
        <v>0</v>
      </c>
      <c r="J143" s="42">
        <f t="shared" si="32"/>
        <v>0</v>
      </c>
      <c r="K143" s="42">
        <f t="shared" si="32"/>
        <v>0</v>
      </c>
      <c r="L143" s="42">
        <f t="shared" si="32"/>
        <v>333</v>
      </c>
      <c r="M143" s="42">
        <f t="shared" si="32"/>
        <v>0</v>
      </c>
      <c r="N143" s="42">
        <f t="shared" si="32"/>
        <v>84.9</v>
      </c>
    </row>
    <row r="144" spans="1:14" ht="19.5" customHeight="1">
      <c r="A144" s="15" t="s">
        <v>30</v>
      </c>
      <c r="B144" s="9"/>
      <c r="C144" s="10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</row>
    <row r="145" spans="1:14" s="26" customFormat="1" ht="16.5" customHeight="1" hidden="1">
      <c r="A145" s="27"/>
      <c r="B145" s="27"/>
      <c r="C145" s="11" t="s">
        <v>87</v>
      </c>
      <c r="D145" s="44">
        <f aca="true" t="shared" si="33" ref="D145:N145">SUM(D146:D151)</f>
        <v>1800</v>
      </c>
      <c r="E145" s="42">
        <f t="shared" si="33"/>
        <v>0</v>
      </c>
      <c r="F145" s="44">
        <f t="shared" si="33"/>
        <v>0</v>
      </c>
      <c r="G145" s="44">
        <f t="shared" si="33"/>
        <v>0</v>
      </c>
      <c r="H145" s="44">
        <f t="shared" si="33"/>
        <v>0</v>
      </c>
      <c r="I145" s="44">
        <f t="shared" si="33"/>
        <v>0</v>
      </c>
      <c r="J145" s="44">
        <f t="shared" si="33"/>
        <v>0</v>
      </c>
      <c r="K145" s="44">
        <f t="shared" si="33"/>
        <v>0</v>
      </c>
      <c r="L145" s="44">
        <f t="shared" si="33"/>
        <v>0</v>
      </c>
      <c r="M145" s="44">
        <f t="shared" si="33"/>
        <v>0</v>
      </c>
      <c r="N145" s="44">
        <f t="shared" si="33"/>
        <v>0</v>
      </c>
    </row>
    <row r="146" spans="1:14" s="26" customFormat="1" ht="16.5" customHeight="1" hidden="1">
      <c r="A146" s="27" t="s">
        <v>86</v>
      </c>
      <c r="B146" s="27" t="s">
        <v>50</v>
      </c>
      <c r="C146" s="12" t="s">
        <v>88</v>
      </c>
      <c r="D146" s="45"/>
      <c r="E146" s="48"/>
      <c r="F146" s="45"/>
      <c r="G146" s="45"/>
      <c r="H146" s="45"/>
      <c r="I146" s="45"/>
      <c r="J146" s="45"/>
      <c r="K146" s="45"/>
      <c r="L146" s="45"/>
      <c r="M146" s="45"/>
      <c r="N146" s="45"/>
    </row>
    <row r="147" spans="1:14" s="26" customFormat="1" ht="81.75" customHeight="1" hidden="1">
      <c r="A147" s="27" t="str">
        <f>$A$148</f>
        <v>05.01</v>
      </c>
      <c r="B147" s="27" t="s">
        <v>48</v>
      </c>
      <c r="C147" s="30" t="s">
        <v>124</v>
      </c>
      <c r="D147" s="45">
        <v>1800</v>
      </c>
      <c r="E147" s="48">
        <f>SUM(F147:M147)</f>
        <v>0</v>
      </c>
      <c r="F147" s="45">
        <v>0</v>
      </c>
      <c r="G147" s="45"/>
      <c r="H147" s="45"/>
      <c r="I147" s="45"/>
      <c r="J147" s="45"/>
      <c r="K147" s="45"/>
      <c r="L147" s="45"/>
      <c r="M147" s="45"/>
      <c r="N147" s="45"/>
    </row>
    <row r="148" spans="1:14" s="26" customFormat="1" ht="16.5" customHeight="1" hidden="1">
      <c r="A148" s="27" t="s">
        <v>86</v>
      </c>
      <c r="B148" s="27" t="s">
        <v>48</v>
      </c>
      <c r="C148" s="12" t="s">
        <v>108</v>
      </c>
      <c r="D148" s="45"/>
      <c r="E148" s="48">
        <f>SUM(F148:M148)</f>
        <v>0</v>
      </c>
      <c r="F148" s="45"/>
      <c r="G148" s="45"/>
      <c r="H148" s="45"/>
      <c r="I148" s="45">
        <v>0</v>
      </c>
      <c r="J148" s="45"/>
      <c r="K148" s="45"/>
      <c r="L148" s="45"/>
      <c r="M148" s="45"/>
      <c r="N148" s="45"/>
    </row>
    <row r="149" spans="1:14" s="26" customFormat="1" ht="16.5" customHeight="1" hidden="1">
      <c r="A149" s="27" t="s">
        <v>86</v>
      </c>
      <c r="B149" s="27" t="s">
        <v>48</v>
      </c>
      <c r="C149" s="12" t="s">
        <v>53</v>
      </c>
      <c r="D149" s="45"/>
      <c r="E149" s="48">
        <f>SUM(F149:M149)</f>
        <v>0</v>
      </c>
      <c r="F149" s="45"/>
      <c r="G149" s="45"/>
      <c r="H149" s="45"/>
      <c r="I149" s="45"/>
      <c r="J149" s="45"/>
      <c r="K149" s="45"/>
      <c r="L149" s="45"/>
      <c r="M149" s="45"/>
      <c r="N149" s="45"/>
    </row>
    <row r="150" spans="1:14" s="26" customFormat="1" ht="16.5" customHeight="1" hidden="1">
      <c r="A150" s="27" t="s">
        <v>86</v>
      </c>
      <c r="B150" s="27" t="s">
        <v>48</v>
      </c>
      <c r="C150" s="12" t="s">
        <v>94</v>
      </c>
      <c r="D150" s="45"/>
      <c r="E150" s="48">
        <f>SUM(F150:M150)</f>
        <v>0</v>
      </c>
      <c r="F150" s="45"/>
      <c r="G150" s="45"/>
      <c r="H150" s="45"/>
      <c r="I150" s="45"/>
      <c r="J150" s="45"/>
      <c r="K150" s="45"/>
      <c r="L150" s="45"/>
      <c r="M150" s="45"/>
      <c r="N150" s="45"/>
    </row>
    <row r="151" spans="1:14" s="26" customFormat="1" ht="16.5" customHeight="1" hidden="1">
      <c r="A151" s="27" t="s">
        <v>86</v>
      </c>
      <c r="B151" s="27" t="s">
        <v>45</v>
      </c>
      <c r="C151" s="12" t="s">
        <v>89</v>
      </c>
      <c r="D151" s="45"/>
      <c r="E151" s="48"/>
      <c r="F151" s="45"/>
      <c r="G151" s="45"/>
      <c r="H151" s="45"/>
      <c r="I151" s="45"/>
      <c r="J151" s="45"/>
      <c r="K151" s="45"/>
      <c r="L151" s="45"/>
      <c r="M151" s="45"/>
      <c r="N151" s="45"/>
    </row>
    <row r="152" spans="1:14" s="26" customFormat="1" ht="16.5" customHeight="1">
      <c r="A152" s="27"/>
      <c r="B152" s="27"/>
      <c r="C152" s="11" t="s">
        <v>90</v>
      </c>
      <c r="D152" s="44">
        <f>D153+D154+D155+D157+D159+D165+D156+D166</f>
        <v>30392</v>
      </c>
      <c r="E152" s="42">
        <f aca="true" t="shared" si="34" ref="E152:N152">E153+E154+E155+E157+E159+E165+E156+E166</f>
        <v>100</v>
      </c>
      <c r="F152" s="44">
        <f t="shared" si="34"/>
        <v>0</v>
      </c>
      <c r="G152" s="44">
        <f t="shared" si="34"/>
        <v>0</v>
      </c>
      <c r="H152" s="44">
        <f t="shared" si="34"/>
        <v>0</v>
      </c>
      <c r="I152" s="44">
        <f>I154+I155+I156+I157+I159+I165+I166</f>
        <v>100</v>
      </c>
      <c r="J152" s="44">
        <f t="shared" si="34"/>
        <v>0</v>
      </c>
      <c r="K152" s="44">
        <f t="shared" si="34"/>
        <v>0</v>
      </c>
      <c r="L152" s="44">
        <f t="shared" si="34"/>
        <v>0</v>
      </c>
      <c r="M152" s="44">
        <f t="shared" si="34"/>
        <v>0</v>
      </c>
      <c r="N152" s="44">
        <f t="shared" si="34"/>
        <v>0</v>
      </c>
    </row>
    <row r="153" spans="1:14" s="26" customFormat="1" ht="24.75" customHeight="1" hidden="1">
      <c r="A153" s="27" t="s">
        <v>49</v>
      </c>
      <c r="B153" s="27" t="s">
        <v>48</v>
      </c>
      <c r="C153" s="12" t="s">
        <v>112</v>
      </c>
      <c r="D153" s="45"/>
      <c r="E153" s="42"/>
      <c r="F153" s="44"/>
      <c r="G153" s="44"/>
      <c r="H153" s="44"/>
      <c r="I153" s="45"/>
      <c r="J153" s="44"/>
      <c r="K153" s="44"/>
      <c r="L153" s="44"/>
      <c r="M153" s="44"/>
      <c r="N153" s="44"/>
    </row>
    <row r="154" spans="1:14" s="26" customFormat="1" ht="34.5" customHeight="1">
      <c r="A154" s="27" t="s">
        <v>49</v>
      </c>
      <c r="B154" s="27" t="s">
        <v>48</v>
      </c>
      <c r="C154" s="37" t="s">
        <v>123</v>
      </c>
      <c r="D154" s="45">
        <v>1360</v>
      </c>
      <c r="E154" s="48">
        <f aca="true" t="shared" si="35" ref="E154:E166">SUM(F154:M154)</f>
        <v>30</v>
      </c>
      <c r="F154" s="45"/>
      <c r="G154" s="45"/>
      <c r="H154" s="45"/>
      <c r="I154" s="45">
        <v>30</v>
      </c>
      <c r="J154" s="45"/>
      <c r="K154" s="45"/>
      <c r="L154" s="45"/>
      <c r="M154" s="45"/>
      <c r="N154" s="45"/>
    </row>
    <row r="155" spans="1:14" s="26" customFormat="1" ht="53.25" customHeight="1">
      <c r="A155" s="27" t="s">
        <v>49</v>
      </c>
      <c r="B155" s="27" t="s">
        <v>48</v>
      </c>
      <c r="C155" s="37" t="s">
        <v>161</v>
      </c>
      <c r="D155" s="45">
        <v>27533</v>
      </c>
      <c r="E155" s="48">
        <f t="shared" si="35"/>
        <v>10</v>
      </c>
      <c r="F155" s="45"/>
      <c r="G155" s="45"/>
      <c r="H155" s="45"/>
      <c r="I155" s="45">
        <v>10</v>
      </c>
      <c r="J155" s="45"/>
      <c r="K155" s="45"/>
      <c r="L155" s="45"/>
      <c r="M155" s="45"/>
      <c r="N155" s="45"/>
    </row>
    <row r="156" spans="1:14" s="26" customFormat="1" ht="67.5" customHeight="1">
      <c r="A156" s="27" t="s">
        <v>49</v>
      </c>
      <c r="B156" s="27" t="s">
        <v>45</v>
      </c>
      <c r="C156" s="37" t="s">
        <v>157</v>
      </c>
      <c r="D156" s="45">
        <v>1449</v>
      </c>
      <c r="E156" s="48">
        <f t="shared" si="35"/>
        <v>10</v>
      </c>
      <c r="F156" s="45"/>
      <c r="G156" s="45"/>
      <c r="H156" s="45"/>
      <c r="I156" s="45">
        <v>10</v>
      </c>
      <c r="J156" s="45"/>
      <c r="K156" s="45"/>
      <c r="L156" s="45"/>
      <c r="M156" s="45"/>
      <c r="N156" s="45"/>
    </row>
    <row r="157" spans="1:14" s="26" customFormat="1" ht="63" customHeight="1">
      <c r="A157" s="27" t="s">
        <v>49</v>
      </c>
      <c r="B157" s="27" t="s">
        <v>48</v>
      </c>
      <c r="C157" s="37" t="s">
        <v>162</v>
      </c>
      <c r="D157" s="45">
        <v>50</v>
      </c>
      <c r="E157" s="48">
        <f t="shared" si="35"/>
        <v>10</v>
      </c>
      <c r="F157" s="45"/>
      <c r="G157" s="45"/>
      <c r="H157" s="45"/>
      <c r="I157" s="45">
        <v>10</v>
      </c>
      <c r="J157" s="45"/>
      <c r="K157" s="45"/>
      <c r="L157" s="45"/>
      <c r="M157" s="45"/>
      <c r="N157" s="45"/>
    </row>
    <row r="158" spans="1:14" s="26" customFormat="1" ht="60.75" customHeight="1" hidden="1">
      <c r="A158" s="27" t="s">
        <v>49</v>
      </c>
      <c r="B158" s="27" t="s">
        <v>48</v>
      </c>
      <c r="C158" s="37"/>
      <c r="D158" s="45"/>
      <c r="E158" s="48">
        <f t="shared" si="35"/>
        <v>0</v>
      </c>
      <c r="F158" s="45"/>
      <c r="G158" s="45"/>
      <c r="H158" s="45"/>
      <c r="I158" s="45"/>
      <c r="J158" s="45"/>
      <c r="K158" s="45"/>
      <c r="L158" s="45"/>
      <c r="M158" s="45"/>
      <c r="N158" s="45"/>
    </row>
    <row r="159" spans="1:14" s="26" customFormat="1" ht="60.75" customHeight="1">
      <c r="A159" s="27" t="s">
        <v>49</v>
      </c>
      <c r="B159" s="27" t="s">
        <v>48</v>
      </c>
      <c r="C159" s="37" t="s">
        <v>127</v>
      </c>
      <c r="D159" s="45"/>
      <c r="E159" s="48">
        <f t="shared" si="35"/>
        <v>20</v>
      </c>
      <c r="F159" s="45"/>
      <c r="G159" s="45"/>
      <c r="H159" s="45"/>
      <c r="I159" s="45">
        <v>20</v>
      </c>
      <c r="J159" s="45"/>
      <c r="K159" s="45"/>
      <c r="L159" s="45"/>
      <c r="M159" s="45"/>
      <c r="N159" s="45"/>
    </row>
    <row r="160" spans="1:14" s="26" customFormat="1" ht="16.5" customHeight="1" hidden="1">
      <c r="A160" s="27" t="s">
        <v>49</v>
      </c>
      <c r="B160" s="27" t="s">
        <v>45</v>
      </c>
      <c r="C160" s="12" t="s">
        <v>91</v>
      </c>
      <c r="D160" s="45"/>
      <c r="E160" s="48">
        <f t="shared" si="35"/>
        <v>0</v>
      </c>
      <c r="F160" s="45"/>
      <c r="G160" s="45"/>
      <c r="H160" s="45"/>
      <c r="I160" s="45"/>
      <c r="J160" s="45"/>
      <c r="K160" s="45"/>
      <c r="L160" s="45"/>
      <c r="M160" s="45"/>
      <c r="N160" s="45"/>
    </row>
    <row r="161" spans="1:14" s="26" customFormat="1" ht="16.5" customHeight="1" hidden="1">
      <c r="A161" s="27" t="s">
        <v>49</v>
      </c>
      <c r="B161" s="27" t="s">
        <v>47</v>
      </c>
      <c r="C161" s="12" t="s">
        <v>91</v>
      </c>
      <c r="D161" s="45"/>
      <c r="E161" s="48">
        <f t="shared" si="35"/>
        <v>0</v>
      </c>
      <c r="F161" s="45"/>
      <c r="G161" s="45"/>
      <c r="H161" s="45"/>
      <c r="I161" s="45"/>
      <c r="J161" s="45"/>
      <c r="K161" s="45"/>
      <c r="L161" s="45"/>
      <c r="M161" s="45"/>
      <c r="N161" s="45"/>
    </row>
    <row r="162" spans="1:14" s="26" customFormat="1" ht="19.5" customHeight="1" hidden="1">
      <c r="A162" s="27" t="s">
        <v>49</v>
      </c>
      <c r="B162" s="27" t="s">
        <v>50</v>
      </c>
      <c r="C162" s="12" t="s">
        <v>106</v>
      </c>
      <c r="D162" s="40"/>
      <c r="E162" s="48">
        <f t="shared" si="35"/>
        <v>0</v>
      </c>
      <c r="F162" s="40"/>
      <c r="G162" s="40"/>
      <c r="H162" s="40"/>
      <c r="I162" s="40"/>
      <c r="J162" s="40"/>
      <c r="K162" s="40"/>
      <c r="L162" s="40"/>
      <c r="M162" s="40"/>
      <c r="N162" s="40"/>
    </row>
    <row r="163" spans="1:14" s="26" customFormat="1" ht="21" customHeight="1" hidden="1">
      <c r="A163" s="27" t="s">
        <v>49</v>
      </c>
      <c r="B163" s="27" t="s">
        <v>50</v>
      </c>
      <c r="C163" s="12" t="s">
        <v>107</v>
      </c>
      <c r="D163" s="40"/>
      <c r="E163" s="48">
        <f t="shared" si="35"/>
        <v>0</v>
      </c>
      <c r="F163" s="40"/>
      <c r="G163" s="40"/>
      <c r="H163" s="40"/>
      <c r="I163" s="40"/>
      <c r="J163" s="40"/>
      <c r="K163" s="40"/>
      <c r="L163" s="40"/>
      <c r="M163" s="40"/>
      <c r="N163" s="40"/>
    </row>
    <row r="164" spans="1:14" s="26" customFormat="1" ht="48" customHeight="1" hidden="1">
      <c r="A164" s="27" t="s">
        <v>49</v>
      </c>
      <c r="B164" s="27" t="s">
        <v>48</v>
      </c>
      <c r="C164" s="37" t="s">
        <v>105</v>
      </c>
      <c r="D164" s="40"/>
      <c r="E164" s="48">
        <f t="shared" si="35"/>
        <v>0</v>
      </c>
      <c r="F164" s="40"/>
      <c r="G164" s="40"/>
      <c r="H164" s="40"/>
      <c r="I164" s="40"/>
      <c r="J164" s="40"/>
      <c r="K164" s="40"/>
      <c r="L164" s="40"/>
      <c r="M164" s="40"/>
      <c r="N164" s="40"/>
    </row>
    <row r="165" spans="1:14" s="26" customFormat="1" ht="66" customHeight="1">
      <c r="A165" s="27" t="s">
        <v>49</v>
      </c>
      <c r="B165" s="27" t="s">
        <v>47</v>
      </c>
      <c r="C165" s="37" t="s">
        <v>120</v>
      </c>
      <c r="D165" s="40"/>
      <c r="E165" s="48">
        <f t="shared" si="35"/>
        <v>10</v>
      </c>
      <c r="F165" s="40"/>
      <c r="G165" s="40"/>
      <c r="H165" s="40"/>
      <c r="I165" s="40">
        <v>10</v>
      </c>
      <c r="J165" s="40"/>
      <c r="K165" s="40"/>
      <c r="L165" s="40"/>
      <c r="M165" s="40"/>
      <c r="N165" s="40"/>
    </row>
    <row r="166" spans="1:14" s="26" customFormat="1" ht="66" customHeight="1">
      <c r="A166" s="27" t="s">
        <v>49</v>
      </c>
      <c r="B166" s="27" t="s">
        <v>52</v>
      </c>
      <c r="C166" s="37" t="s">
        <v>128</v>
      </c>
      <c r="D166" s="40"/>
      <c r="E166" s="48">
        <f t="shared" si="35"/>
        <v>10</v>
      </c>
      <c r="F166" s="40"/>
      <c r="G166" s="40">
        <v>0</v>
      </c>
      <c r="H166" s="40"/>
      <c r="I166" s="40">
        <v>10</v>
      </c>
      <c r="J166" s="40"/>
      <c r="K166" s="40"/>
      <c r="L166" s="40"/>
      <c r="M166" s="40"/>
      <c r="N166" s="40"/>
    </row>
    <row r="167" spans="1:14" s="26" customFormat="1" ht="16.5" customHeight="1">
      <c r="A167" s="33"/>
      <c r="B167" s="27"/>
      <c r="C167" s="11" t="s">
        <v>92</v>
      </c>
      <c r="D167" s="39">
        <f aca="true" t="shared" si="36" ref="D167:N167">SUM(D168:D195,D196)</f>
        <v>3551</v>
      </c>
      <c r="E167" s="42">
        <f t="shared" si="36"/>
        <v>176</v>
      </c>
      <c r="F167" s="47">
        <f>F168+F169+F170+F171+F174+F188+F189+F190+F191+F192+F193+F195+F196</f>
        <v>26</v>
      </c>
      <c r="G167" s="47">
        <f t="shared" si="36"/>
        <v>50</v>
      </c>
      <c r="H167" s="47">
        <f t="shared" si="36"/>
        <v>0</v>
      </c>
      <c r="I167" s="47">
        <f t="shared" si="36"/>
        <v>100</v>
      </c>
      <c r="J167" s="47">
        <f t="shared" si="36"/>
        <v>0</v>
      </c>
      <c r="K167" s="47">
        <f t="shared" si="36"/>
        <v>0</v>
      </c>
      <c r="L167" s="47">
        <f t="shared" si="36"/>
        <v>0</v>
      </c>
      <c r="M167" s="47">
        <f t="shared" si="36"/>
        <v>0</v>
      </c>
      <c r="N167" s="47">
        <f t="shared" si="36"/>
        <v>0</v>
      </c>
    </row>
    <row r="168" spans="1:14" ht="17.25" customHeight="1">
      <c r="A168" s="19" t="s">
        <v>32</v>
      </c>
      <c r="B168" s="4">
        <v>223</v>
      </c>
      <c r="C168" s="5" t="s">
        <v>54</v>
      </c>
      <c r="D168" s="40">
        <v>300</v>
      </c>
      <c r="E168" s="48">
        <f aca="true" t="shared" si="37" ref="E168:E196">SUM(F168:M168)</f>
        <v>170</v>
      </c>
      <c r="F168" s="40">
        <v>20</v>
      </c>
      <c r="G168" s="40">
        <v>50</v>
      </c>
      <c r="H168" s="40"/>
      <c r="I168" s="40">
        <v>100</v>
      </c>
      <c r="J168" s="40"/>
      <c r="K168" s="40"/>
      <c r="L168" s="40"/>
      <c r="M168" s="40"/>
      <c r="N168" s="40"/>
    </row>
    <row r="169" spans="1:14" ht="18" customHeight="1">
      <c r="A169" s="19" t="s">
        <v>32</v>
      </c>
      <c r="B169" s="4">
        <v>225</v>
      </c>
      <c r="C169" s="5" t="s">
        <v>54</v>
      </c>
      <c r="D169" s="40">
        <v>60</v>
      </c>
      <c r="E169" s="48">
        <f t="shared" si="37"/>
        <v>5</v>
      </c>
      <c r="F169" s="40">
        <v>5</v>
      </c>
      <c r="G169" s="40"/>
      <c r="H169" s="40"/>
      <c r="I169" s="40"/>
      <c r="J169" s="40"/>
      <c r="K169" s="40"/>
      <c r="L169" s="40"/>
      <c r="M169" s="40"/>
      <c r="N169" s="40"/>
    </row>
    <row r="170" spans="1:14" ht="17.25" customHeight="1">
      <c r="A170" s="19" t="s">
        <v>32</v>
      </c>
      <c r="B170" s="4">
        <v>226</v>
      </c>
      <c r="C170" s="5" t="s">
        <v>54</v>
      </c>
      <c r="D170" s="40">
        <v>20</v>
      </c>
      <c r="E170" s="48">
        <f t="shared" si="37"/>
        <v>1</v>
      </c>
      <c r="F170" s="40">
        <v>1</v>
      </c>
      <c r="G170" s="40"/>
      <c r="H170" s="40"/>
      <c r="I170" s="40"/>
      <c r="J170" s="40"/>
      <c r="K170" s="40"/>
      <c r="L170" s="40"/>
      <c r="M170" s="40"/>
      <c r="N170" s="40"/>
    </row>
    <row r="171" spans="1:14" ht="17.25" customHeight="1">
      <c r="A171" s="19" t="s">
        <v>32</v>
      </c>
      <c r="B171" s="4">
        <v>310</v>
      </c>
      <c r="C171" s="5" t="s">
        <v>54</v>
      </c>
      <c r="D171" s="40">
        <v>40</v>
      </c>
      <c r="E171" s="48">
        <f t="shared" si="37"/>
        <v>0</v>
      </c>
      <c r="F171" s="40"/>
      <c r="G171" s="40"/>
      <c r="H171" s="40"/>
      <c r="I171" s="40"/>
      <c r="J171" s="40"/>
      <c r="K171" s="40"/>
      <c r="L171" s="40"/>
      <c r="M171" s="40"/>
      <c r="N171" s="40"/>
    </row>
    <row r="172" spans="1:14" ht="17.25" customHeight="1" hidden="1">
      <c r="A172" s="19"/>
      <c r="B172" s="4"/>
      <c r="C172" s="5"/>
      <c r="D172" s="40"/>
      <c r="E172" s="48">
        <f t="shared" si="37"/>
        <v>0</v>
      </c>
      <c r="F172" s="40"/>
      <c r="G172" s="40"/>
      <c r="H172" s="40"/>
      <c r="I172" s="40"/>
      <c r="J172" s="40"/>
      <c r="K172" s="40"/>
      <c r="L172" s="40"/>
      <c r="M172" s="40"/>
      <c r="N172" s="40"/>
    </row>
    <row r="173" spans="1:14" ht="17.25" customHeight="1" hidden="1">
      <c r="A173" s="19"/>
      <c r="B173" s="4"/>
      <c r="C173" s="5"/>
      <c r="D173" s="40"/>
      <c r="E173" s="48">
        <f t="shared" si="37"/>
        <v>0</v>
      </c>
      <c r="F173" s="40"/>
      <c r="G173" s="40"/>
      <c r="H173" s="40"/>
      <c r="I173" s="40"/>
      <c r="J173" s="40"/>
      <c r="K173" s="40"/>
      <c r="L173" s="40"/>
      <c r="M173" s="40"/>
      <c r="N173" s="40"/>
    </row>
    <row r="174" spans="1:14" ht="17.25" customHeight="1">
      <c r="A174" s="19" t="s">
        <v>32</v>
      </c>
      <c r="B174" s="4">
        <v>340</v>
      </c>
      <c r="C174" s="5" t="s">
        <v>54</v>
      </c>
      <c r="D174" s="40">
        <v>40</v>
      </c>
      <c r="E174" s="48">
        <f t="shared" si="37"/>
        <v>0</v>
      </c>
      <c r="F174" s="40"/>
      <c r="G174" s="40"/>
      <c r="H174" s="40"/>
      <c r="I174" s="40"/>
      <c r="J174" s="40"/>
      <c r="K174" s="40"/>
      <c r="L174" s="40"/>
      <c r="M174" s="40"/>
      <c r="N174" s="40"/>
    </row>
    <row r="175" spans="1:14" ht="17.25" customHeight="1" hidden="1">
      <c r="A175" s="19" t="s">
        <v>32</v>
      </c>
      <c r="B175" s="4">
        <v>222</v>
      </c>
      <c r="C175" s="5" t="s">
        <v>55</v>
      </c>
      <c r="D175" s="40"/>
      <c r="E175" s="48">
        <f t="shared" si="37"/>
        <v>0</v>
      </c>
      <c r="F175" s="40"/>
      <c r="G175" s="40"/>
      <c r="H175" s="40"/>
      <c r="I175" s="40"/>
      <c r="J175" s="40"/>
      <c r="K175" s="40"/>
      <c r="L175" s="40"/>
      <c r="M175" s="40"/>
      <c r="N175" s="40"/>
    </row>
    <row r="176" spans="1:14" ht="17.25" customHeight="1" hidden="1">
      <c r="A176" s="19"/>
      <c r="B176" s="4"/>
      <c r="C176" s="5"/>
      <c r="D176" s="40"/>
      <c r="E176" s="48">
        <f t="shared" si="37"/>
        <v>0</v>
      </c>
      <c r="F176" s="40"/>
      <c r="G176" s="40"/>
      <c r="H176" s="40"/>
      <c r="I176" s="40"/>
      <c r="J176" s="40"/>
      <c r="K176" s="40"/>
      <c r="L176" s="40"/>
      <c r="M176" s="40"/>
      <c r="N176" s="40"/>
    </row>
    <row r="177" spans="1:14" ht="17.25" customHeight="1">
      <c r="A177" s="19" t="s">
        <v>32</v>
      </c>
      <c r="B177" s="4">
        <v>225</v>
      </c>
      <c r="C177" s="5" t="s">
        <v>55</v>
      </c>
      <c r="D177" s="40"/>
      <c r="E177" s="48">
        <f t="shared" si="37"/>
        <v>0</v>
      </c>
      <c r="F177" s="40"/>
      <c r="G177" s="40"/>
      <c r="H177" s="40"/>
      <c r="I177" s="40"/>
      <c r="J177" s="40"/>
      <c r="K177" s="40"/>
      <c r="L177" s="40"/>
      <c r="M177" s="40"/>
      <c r="N177" s="40"/>
    </row>
    <row r="178" spans="1:14" ht="17.25" customHeight="1" hidden="1">
      <c r="A178" s="19" t="s">
        <v>32</v>
      </c>
      <c r="B178" s="4">
        <v>226</v>
      </c>
      <c r="C178" s="5" t="s">
        <v>55</v>
      </c>
      <c r="D178" s="40"/>
      <c r="E178" s="48">
        <f t="shared" si="37"/>
        <v>0</v>
      </c>
      <c r="F178" s="40"/>
      <c r="G178" s="40"/>
      <c r="H178" s="40"/>
      <c r="I178" s="40"/>
      <c r="J178" s="40"/>
      <c r="K178" s="40"/>
      <c r="L178" s="40"/>
      <c r="M178" s="40"/>
      <c r="N178" s="40"/>
    </row>
    <row r="179" spans="1:14" ht="17.25" customHeight="1" hidden="1">
      <c r="A179" s="19" t="s">
        <v>32</v>
      </c>
      <c r="B179" s="4">
        <v>340</v>
      </c>
      <c r="C179" s="5" t="s">
        <v>55</v>
      </c>
      <c r="D179" s="40"/>
      <c r="E179" s="48">
        <f t="shared" si="37"/>
        <v>0</v>
      </c>
      <c r="F179" s="40"/>
      <c r="G179" s="40"/>
      <c r="H179" s="40"/>
      <c r="I179" s="40"/>
      <c r="J179" s="40"/>
      <c r="K179" s="40"/>
      <c r="L179" s="40"/>
      <c r="M179" s="40"/>
      <c r="N179" s="40"/>
    </row>
    <row r="180" spans="1:14" ht="17.25" customHeight="1" hidden="1">
      <c r="A180" s="19" t="s">
        <v>32</v>
      </c>
      <c r="B180" s="4">
        <v>225</v>
      </c>
      <c r="C180" s="5" t="s">
        <v>93</v>
      </c>
      <c r="D180" s="40"/>
      <c r="E180" s="48">
        <f t="shared" si="37"/>
        <v>0</v>
      </c>
      <c r="F180" s="40"/>
      <c r="G180" s="40"/>
      <c r="H180" s="40"/>
      <c r="I180" s="40"/>
      <c r="J180" s="40"/>
      <c r="K180" s="40"/>
      <c r="L180" s="40"/>
      <c r="M180" s="40"/>
      <c r="N180" s="40"/>
    </row>
    <row r="181" spans="1:14" ht="17.25" customHeight="1" hidden="1">
      <c r="A181" s="19" t="s">
        <v>32</v>
      </c>
      <c r="B181" s="4">
        <v>340</v>
      </c>
      <c r="C181" s="5" t="s">
        <v>93</v>
      </c>
      <c r="D181" s="40"/>
      <c r="E181" s="48">
        <f t="shared" si="37"/>
        <v>0</v>
      </c>
      <c r="F181" s="40"/>
      <c r="G181" s="40"/>
      <c r="H181" s="40"/>
      <c r="I181" s="40"/>
      <c r="J181" s="40"/>
      <c r="K181" s="40"/>
      <c r="L181" s="40"/>
      <c r="M181" s="40"/>
      <c r="N181" s="40"/>
    </row>
    <row r="182" spans="1:14" ht="17.25" customHeight="1" hidden="1">
      <c r="A182" s="19" t="s">
        <v>32</v>
      </c>
      <c r="B182" s="4">
        <v>225</v>
      </c>
      <c r="C182" s="5" t="s">
        <v>56</v>
      </c>
      <c r="D182" s="40"/>
      <c r="E182" s="48">
        <f t="shared" si="37"/>
        <v>0</v>
      </c>
      <c r="F182" s="40"/>
      <c r="G182" s="40"/>
      <c r="H182" s="40"/>
      <c r="I182" s="40"/>
      <c r="J182" s="40"/>
      <c r="K182" s="40"/>
      <c r="L182" s="40"/>
      <c r="M182" s="40"/>
      <c r="N182" s="40"/>
    </row>
    <row r="183" spans="1:14" ht="17.25" customHeight="1" hidden="1">
      <c r="A183" s="19" t="s">
        <v>32</v>
      </c>
      <c r="B183" s="4">
        <v>226</v>
      </c>
      <c r="C183" s="5" t="s">
        <v>56</v>
      </c>
      <c r="D183" s="40"/>
      <c r="E183" s="48">
        <f t="shared" si="37"/>
        <v>0</v>
      </c>
      <c r="F183" s="40"/>
      <c r="G183" s="40"/>
      <c r="H183" s="40"/>
      <c r="I183" s="40"/>
      <c r="J183" s="40"/>
      <c r="K183" s="40"/>
      <c r="L183" s="40"/>
      <c r="M183" s="40"/>
      <c r="N183" s="40"/>
    </row>
    <row r="184" spans="1:14" ht="17.25" customHeight="1" hidden="1">
      <c r="A184" s="19" t="s">
        <v>32</v>
      </c>
      <c r="B184" s="4">
        <v>340</v>
      </c>
      <c r="C184" s="5" t="s">
        <v>56</v>
      </c>
      <c r="D184" s="40"/>
      <c r="E184" s="48">
        <f t="shared" si="37"/>
        <v>0</v>
      </c>
      <c r="F184" s="40"/>
      <c r="G184" s="40"/>
      <c r="H184" s="40"/>
      <c r="I184" s="40"/>
      <c r="J184" s="40"/>
      <c r="K184" s="40"/>
      <c r="L184" s="40"/>
      <c r="M184" s="40"/>
      <c r="N184" s="40"/>
    </row>
    <row r="185" spans="1:14" ht="17.25" customHeight="1" hidden="1">
      <c r="A185" s="19" t="s">
        <v>32</v>
      </c>
      <c r="B185" s="4">
        <v>222</v>
      </c>
      <c r="C185" s="5" t="s">
        <v>51</v>
      </c>
      <c r="D185" s="40"/>
      <c r="E185" s="48">
        <f t="shared" si="37"/>
        <v>0</v>
      </c>
      <c r="F185" s="40"/>
      <c r="G185" s="40"/>
      <c r="H185" s="40"/>
      <c r="I185" s="40"/>
      <c r="J185" s="40"/>
      <c r="K185" s="40"/>
      <c r="L185" s="40"/>
      <c r="M185" s="40"/>
      <c r="N185" s="40"/>
    </row>
    <row r="186" spans="1:14" ht="17.25" customHeight="1">
      <c r="A186" s="19" t="s">
        <v>32</v>
      </c>
      <c r="B186" s="4">
        <v>226</v>
      </c>
      <c r="C186" s="5" t="s">
        <v>55</v>
      </c>
      <c r="D186" s="40"/>
      <c r="E186" s="48">
        <f t="shared" si="37"/>
        <v>0</v>
      </c>
      <c r="F186" s="40"/>
      <c r="G186" s="40"/>
      <c r="H186" s="40"/>
      <c r="I186" s="40"/>
      <c r="J186" s="40"/>
      <c r="K186" s="40"/>
      <c r="L186" s="40"/>
      <c r="M186" s="40"/>
      <c r="N186" s="40"/>
    </row>
    <row r="187" spans="1:14" ht="17.25" customHeight="1">
      <c r="A187" s="19" t="s">
        <v>32</v>
      </c>
      <c r="B187" s="4">
        <v>340</v>
      </c>
      <c r="C187" s="5" t="s">
        <v>55</v>
      </c>
      <c r="D187" s="40"/>
      <c r="E187" s="48">
        <f t="shared" si="37"/>
        <v>0</v>
      </c>
      <c r="F187" s="40"/>
      <c r="G187" s="40"/>
      <c r="H187" s="40"/>
      <c r="I187" s="40"/>
      <c r="J187" s="40"/>
      <c r="K187" s="40"/>
      <c r="L187" s="40"/>
      <c r="M187" s="40"/>
      <c r="N187" s="40"/>
    </row>
    <row r="188" spans="1:14" ht="17.25" customHeight="1">
      <c r="A188" s="19" t="s">
        <v>32</v>
      </c>
      <c r="B188" s="4">
        <v>225</v>
      </c>
      <c r="C188" s="5" t="s">
        <v>56</v>
      </c>
      <c r="D188" s="40">
        <v>108</v>
      </c>
      <c r="E188" s="48">
        <f t="shared" si="37"/>
        <v>0</v>
      </c>
      <c r="F188" s="40"/>
      <c r="G188" s="40"/>
      <c r="H188" s="40"/>
      <c r="I188" s="40"/>
      <c r="J188" s="40"/>
      <c r="K188" s="40"/>
      <c r="L188" s="40"/>
      <c r="M188" s="40"/>
      <c r="N188" s="40"/>
    </row>
    <row r="189" spans="1:14" ht="17.25" customHeight="1">
      <c r="A189" s="19" t="s">
        <v>32</v>
      </c>
      <c r="B189" s="4">
        <v>310</v>
      </c>
      <c r="C189" s="5" t="s">
        <v>56</v>
      </c>
      <c r="D189" s="40">
        <v>10</v>
      </c>
      <c r="E189" s="48">
        <f t="shared" si="37"/>
        <v>0</v>
      </c>
      <c r="F189" s="40"/>
      <c r="G189" s="40"/>
      <c r="H189" s="40"/>
      <c r="I189" s="40"/>
      <c r="J189" s="40"/>
      <c r="K189" s="40"/>
      <c r="L189" s="40"/>
      <c r="M189" s="40"/>
      <c r="N189" s="40"/>
    </row>
    <row r="190" spans="1:14" ht="17.25" customHeight="1">
      <c r="A190" s="19" t="s">
        <v>32</v>
      </c>
      <c r="B190" s="4">
        <v>340</v>
      </c>
      <c r="C190" s="5" t="s">
        <v>56</v>
      </c>
      <c r="D190" s="40">
        <v>204</v>
      </c>
      <c r="E190" s="48">
        <f t="shared" si="37"/>
        <v>0</v>
      </c>
      <c r="F190" s="40"/>
      <c r="G190" s="40"/>
      <c r="H190" s="40"/>
      <c r="I190" s="40"/>
      <c r="J190" s="40"/>
      <c r="K190" s="40"/>
      <c r="L190" s="40"/>
      <c r="M190" s="40"/>
      <c r="N190" s="40"/>
    </row>
    <row r="191" spans="1:14" ht="17.25" customHeight="1">
      <c r="A191" s="19" t="s">
        <v>32</v>
      </c>
      <c r="B191" s="4">
        <v>225</v>
      </c>
      <c r="C191" s="5" t="s">
        <v>51</v>
      </c>
      <c r="D191" s="40">
        <v>456</v>
      </c>
      <c r="E191" s="48">
        <f t="shared" si="37"/>
        <v>0</v>
      </c>
      <c r="F191" s="40"/>
      <c r="G191" s="40"/>
      <c r="H191" s="40"/>
      <c r="I191" s="40"/>
      <c r="J191" s="40"/>
      <c r="K191" s="40"/>
      <c r="L191" s="40"/>
      <c r="M191" s="40"/>
      <c r="N191" s="40"/>
    </row>
    <row r="192" spans="1:14" ht="17.25" customHeight="1">
      <c r="A192" s="19" t="s">
        <v>32</v>
      </c>
      <c r="B192" s="4">
        <v>226</v>
      </c>
      <c r="C192" s="5" t="s">
        <v>51</v>
      </c>
      <c r="D192" s="40">
        <v>20</v>
      </c>
      <c r="E192" s="48">
        <f t="shared" si="37"/>
        <v>0</v>
      </c>
      <c r="F192" s="40"/>
      <c r="G192" s="40"/>
      <c r="H192" s="40"/>
      <c r="I192" s="40"/>
      <c r="J192" s="40"/>
      <c r="K192" s="40"/>
      <c r="L192" s="40"/>
      <c r="M192" s="40"/>
      <c r="N192" s="40"/>
    </row>
    <row r="193" spans="1:14" ht="17.25" customHeight="1">
      <c r="A193" s="19" t="s">
        <v>32</v>
      </c>
      <c r="B193" s="4">
        <v>290</v>
      </c>
      <c r="C193" s="5" t="s">
        <v>51</v>
      </c>
      <c r="D193" s="40">
        <v>25</v>
      </c>
      <c r="E193" s="48">
        <f t="shared" si="37"/>
        <v>0</v>
      </c>
      <c r="F193" s="40"/>
      <c r="G193" s="40"/>
      <c r="H193" s="40"/>
      <c r="I193" s="40"/>
      <c r="J193" s="40"/>
      <c r="K193" s="40"/>
      <c r="L193" s="40"/>
      <c r="M193" s="40"/>
      <c r="N193" s="40"/>
    </row>
    <row r="194" spans="1:14" ht="17.25" customHeight="1" hidden="1">
      <c r="A194" s="19" t="s">
        <v>32</v>
      </c>
      <c r="B194" s="4">
        <v>310</v>
      </c>
      <c r="C194" s="5" t="s">
        <v>51</v>
      </c>
      <c r="D194" s="40"/>
      <c r="E194" s="48">
        <f t="shared" si="37"/>
        <v>0</v>
      </c>
      <c r="F194" s="40"/>
      <c r="G194" s="40"/>
      <c r="H194" s="40"/>
      <c r="I194" s="40"/>
      <c r="J194" s="40"/>
      <c r="K194" s="40"/>
      <c r="L194" s="40"/>
      <c r="M194" s="40"/>
      <c r="N194" s="40"/>
    </row>
    <row r="195" spans="1:14" ht="17.25" customHeight="1">
      <c r="A195" s="19" t="s">
        <v>32</v>
      </c>
      <c r="B195" s="4">
        <v>310</v>
      </c>
      <c r="C195" s="5" t="s">
        <v>51</v>
      </c>
      <c r="D195" s="40">
        <v>1925</v>
      </c>
      <c r="E195" s="48">
        <f t="shared" si="37"/>
        <v>0</v>
      </c>
      <c r="F195" s="40"/>
      <c r="G195" s="40"/>
      <c r="H195" s="40"/>
      <c r="I195" s="40"/>
      <c r="J195" s="40"/>
      <c r="K195" s="40"/>
      <c r="L195" s="40"/>
      <c r="M195" s="40"/>
      <c r="N195" s="40"/>
    </row>
    <row r="196" spans="1:14" ht="17.25" customHeight="1">
      <c r="A196" s="19" t="s">
        <v>32</v>
      </c>
      <c r="B196" s="4">
        <v>340</v>
      </c>
      <c r="C196" s="5" t="s">
        <v>51</v>
      </c>
      <c r="D196" s="40">
        <v>343</v>
      </c>
      <c r="E196" s="48">
        <f t="shared" si="37"/>
        <v>0</v>
      </c>
      <c r="F196" s="40"/>
      <c r="G196" s="40"/>
      <c r="H196" s="40"/>
      <c r="I196" s="40"/>
      <c r="J196" s="40"/>
      <c r="K196" s="40"/>
      <c r="L196" s="40"/>
      <c r="M196" s="40"/>
      <c r="N196" s="40"/>
    </row>
    <row r="197" spans="1:14" ht="15.75">
      <c r="A197" s="126" t="s">
        <v>31</v>
      </c>
      <c r="B197" s="127"/>
      <c r="C197" s="127"/>
      <c r="D197" s="42">
        <f>D167+D152</f>
        <v>33943</v>
      </c>
      <c r="E197" s="42">
        <f aca="true" t="shared" si="38" ref="E197:N197">SUM(E167,E152,E145)</f>
        <v>276</v>
      </c>
      <c r="F197" s="42">
        <f>SUM(F167,F152,F145)</f>
        <v>26</v>
      </c>
      <c r="G197" s="42">
        <f t="shared" si="38"/>
        <v>50</v>
      </c>
      <c r="H197" s="42">
        <f t="shared" si="38"/>
        <v>0</v>
      </c>
      <c r="I197" s="42">
        <f>SUM(I167,I152,I145)</f>
        <v>200</v>
      </c>
      <c r="J197" s="42">
        <f t="shared" si="38"/>
        <v>0</v>
      </c>
      <c r="K197" s="42">
        <f t="shared" si="38"/>
        <v>0</v>
      </c>
      <c r="L197" s="42">
        <f t="shared" si="38"/>
        <v>0</v>
      </c>
      <c r="M197" s="42">
        <f t="shared" si="38"/>
        <v>0</v>
      </c>
      <c r="N197" s="42">
        <f t="shared" si="38"/>
        <v>0</v>
      </c>
    </row>
    <row r="198" spans="1:14" s="26" customFormat="1" ht="15.75" hidden="1">
      <c r="A198" s="131" t="s">
        <v>77</v>
      </c>
      <c r="B198" s="132"/>
      <c r="C198" s="133"/>
      <c r="D198" s="53"/>
      <c r="E198" s="42"/>
      <c r="F198" s="53"/>
      <c r="G198" s="53"/>
      <c r="H198" s="53"/>
      <c r="I198" s="53"/>
      <c r="J198" s="53"/>
      <c r="K198" s="53"/>
      <c r="L198" s="53"/>
      <c r="M198" s="53"/>
      <c r="N198" s="53"/>
    </row>
    <row r="199" spans="1:14" s="26" customFormat="1" ht="18" customHeight="1" hidden="1">
      <c r="A199" s="22" t="s">
        <v>78</v>
      </c>
      <c r="B199" s="13" t="s">
        <v>48</v>
      </c>
      <c r="C199" s="14" t="s">
        <v>84</v>
      </c>
      <c r="D199" s="45"/>
      <c r="E199" s="48"/>
      <c r="F199" s="45"/>
      <c r="G199" s="45"/>
      <c r="H199" s="45"/>
      <c r="I199" s="45"/>
      <c r="J199" s="45"/>
      <c r="K199" s="45"/>
      <c r="L199" s="45"/>
      <c r="M199" s="45"/>
      <c r="N199" s="45"/>
    </row>
    <row r="200" spans="1:14" s="26" customFormat="1" ht="15.75" hidden="1">
      <c r="A200" s="22" t="s">
        <v>78</v>
      </c>
      <c r="B200" s="13" t="s">
        <v>45</v>
      </c>
      <c r="C200" s="14" t="s">
        <v>85</v>
      </c>
      <c r="D200" s="45"/>
      <c r="E200" s="48"/>
      <c r="F200" s="45"/>
      <c r="G200" s="45"/>
      <c r="H200" s="45"/>
      <c r="I200" s="45"/>
      <c r="J200" s="45"/>
      <c r="K200" s="45"/>
      <c r="L200" s="45"/>
      <c r="M200" s="45"/>
      <c r="N200" s="45"/>
    </row>
    <row r="201" spans="1:14" s="26" customFormat="1" ht="15.75" hidden="1">
      <c r="A201" s="22" t="s">
        <v>78</v>
      </c>
      <c r="B201" s="13" t="s">
        <v>47</v>
      </c>
      <c r="C201" s="14" t="s">
        <v>85</v>
      </c>
      <c r="D201" s="45"/>
      <c r="E201" s="48"/>
      <c r="F201" s="45"/>
      <c r="G201" s="45"/>
      <c r="H201" s="45"/>
      <c r="I201" s="45"/>
      <c r="J201" s="45"/>
      <c r="K201" s="45"/>
      <c r="L201" s="45"/>
      <c r="M201" s="45"/>
      <c r="N201" s="45"/>
    </row>
    <row r="202" spans="1:14" s="56" customFormat="1" ht="15.75" hidden="1">
      <c r="A202" s="126" t="s">
        <v>79</v>
      </c>
      <c r="B202" s="127"/>
      <c r="C202" s="127"/>
      <c r="D202" s="42">
        <f aca="true" t="shared" si="39" ref="D202:I202">SUM(D199:D201)</f>
        <v>0</v>
      </c>
      <c r="E202" s="42">
        <f t="shared" si="39"/>
        <v>0</v>
      </c>
      <c r="F202" s="42">
        <f t="shared" si="39"/>
        <v>0</v>
      </c>
      <c r="G202" s="42">
        <f t="shared" si="39"/>
        <v>0</v>
      </c>
      <c r="H202" s="42">
        <f t="shared" si="39"/>
        <v>0</v>
      </c>
      <c r="I202" s="42">
        <f t="shared" si="39"/>
        <v>0</v>
      </c>
      <c r="J202" s="42"/>
      <c r="K202" s="42"/>
      <c r="L202" s="42"/>
      <c r="M202" s="42">
        <f>SUM(M199:M201)</f>
        <v>0</v>
      </c>
      <c r="N202" s="42">
        <f>SUM(N199:N201)</f>
        <v>0</v>
      </c>
    </row>
    <row r="203" spans="1:14" ht="21.75" customHeight="1">
      <c r="A203" s="139" t="s">
        <v>35</v>
      </c>
      <c r="B203" s="140"/>
      <c r="C203" s="140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</row>
    <row r="204" spans="1:14" ht="15" customHeight="1" hidden="1">
      <c r="A204" s="22" t="s">
        <v>37</v>
      </c>
      <c r="B204" s="13" t="s">
        <v>82</v>
      </c>
      <c r="C204" s="29" t="s">
        <v>2</v>
      </c>
      <c r="D204" s="45"/>
      <c r="E204" s="48"/>
      <c r="F204" s="45"/>
      <c r="G204" s="45"/>
      <c r="H204" s="45"/>
      <c r="I204" s="45"/>
      <c r="J204" s="45"/>
      <c r="K204" s="45"/>
      <c r="L204" s="45"/>
      <c r="M204" s="45"/>
      <c r="N204" s="45"/>
    </row>
    <row r="205" spans="1:14" ht="15" customHeight="1" hidden="1">
      <c r="A205" s="22" t="s">
        <v>37</v>
      </c>
      <c r="B205" s="13" t="s">
        <v>83</v>
      </c>
      <c r="C205" s="29" t="s">
        <v>6</v>
      </c>
      <c r="D205" s="45"/>
      <c r="E205" s="48"/>
      <c r="F205" s="45"/>
      <c r="G205" s="45"/>
      <c r="H205" s="45"/>
      <c r="I205" s="45"/>
      <c r="J205" s="45"/>
      <c r="K205" s="45"/>
      <c r="L205" s="45"/>
      <c r="M205" s="45"/>
      <c r="N205" s="45"/>
    </row>
    <row r="206" spans="1:14" ht="16.5" customHeight="1">
      <c r="A206" s="22" t="s">
        <v>37</v>
      </c>
      <c r="B206" s="13" t="s">
        <v>45</v>
      </c>
      <c r="C206" s="29" t="s">
        <v>113</v>
      </c>
      <c r="D206" s="45">
        <v>10</v>
      </c>
      <c r="E206" s="48">
        <f>SUM(F206:M206)</f>
        <v>2</v>
      </c>
      <c r="F206" s="45">
        <v>2</v>
      </c>
      <c r="G206" s="45"/>
      <c r="H206" s="45"/>
      <c r="I206" s="45"/>
      <c r="J206" s="45"/>
      <c r="K206" s="45"/>
      <c r="L206" s="45"/>
      <c r="M206" s="45"/>
      <c r="N206" s="45"/>
    </row>
    <row r="207" spans="1:14" ht="15" customHeight="1">
      <c r="A207" s="22" t="s">
        <v>37</v>
      </c>
      <c r="B207" s="13" t="s">
        <v>36</v>
      </c>
      <c r="C207" s="14" t="s">
        <v>12</v>
      </c>
      <c r="D207" s="45">
        <v>10</v>
      </c>
      <c r="E207" s="48">
        <f>SUM(F207:M207)</f>
        <v>5</v>
      </c>
      <c r="F207" s="45">
        <v>5</v>
      </c>
      <c r="G207" s="45"/>
      <c r="H207" s="45"/>
      <c r="I207" s="45"/>
      <c r="J207" s="45"/>
      <c r="K207" s="45"/>
      <c r="L207" s="45"/>
      <c r="M207" s="45"/>
      <c r="N207" s="45"/>
    </row>
    <row r="208" spans="1:14" ht="15" customHeight="1" hidden="1">
      <c r="A208" s="22" t="s">
        <v>37</v>
      </c>
      <c r="B208" s="13" t="s">
        <v>47</v>
      </c>
      <c r="C208" s="5" t="s">
        <v>14</v>
      </c>
      <c r="D208" s="45"/>
      <c r="E208" s="48"/>
      <c r="F208" s="45"/>
      <c r="G208" s="45"/>
      <c r="H208" s="45"/>
      <c r="I208" s="45"/>
      <c r="J208" s="45"/>
      <c r="K208" s="45"/>
      <c r="L208" s="45"/>
      <c r="M208" s="45"/>
      <c r="N208" s="45"/>
    </row>
    <row r="209" spans="1:14" ht="15" customHeight="1" hidden="1">
      <c r="A209" s="22" t="s">
        <v>37</v>
      </c>
      <c r="B209" s="13" t="s">
        <v>52</v>
      </c>
      <c r="C209" s="5" t="s">
        <v>15</v>
      </c>
      <c r="D209" s="45"/>
      <c r="E209" s="48"/>
      <c r="F209" s="45"/>
      <c r="G209" s="45"/>
      <c r="H209" s="45"/>
      <c r="I209" s="45"/>
      <c r="J209" s="45"/>
      <c r="K209" s="45"/>
      <c r="L209" s="45"/>
      <c r="M209" s="45"/>
      <c r="N209" s="45"/>
    </row>
    <row r="210" spans="1:14" ht="15" customHeight="1">
      <c r="A210" s="22" t="s">
        <v>37</v>
      </c>
      <c r="B210" s="13" t="s">
        <v>47</v>
      </c>
      <c r="C210" s="29" t="s">
        <v>14</v>
      </c>
      <c r="D210" s="45">
        <v>10</v>
      </c>
      <c r="E210" s="48">
        <f>SUM(F210:M210)</f>
        <v>5</v>
      </c>
      <c r="F210" s="45">
        <v>5</v>
      </c>
      <c r="G210" s="45"/>
      <c r="H210" s="45"/>
      <c r="I210" s="45"/>
      <c r="J210" s="45"/>
      <c r="K210" s="45"/>
      <c r="L210" s="45"/>
      <c r="M210" s="45"/>
      <c r="N210" s="45"/>
    </row>
    <row r="211" spans="1:14" ht="15" customHeight="1">
      <c r="A211" s="22" t="s">
        <v>37</v>
      </c>
      <c r="B211" s="13" t="s">
        <v>52</v>
      </c>
      <c r="C211" s="5" t="s">
        <v>51</v>
      </c>
      <c r="D211" s="45">
        <v>5</v>
      </c>
      <c r="E211" s="48">
        <f>SUM(F211:M211)</f>
        <v>5</v>
      </c>
      <c r="F211" s="45">
        <v>5</v>
      </c>
      <c r="G211" s="45"/>
      <c r="H211" s="45"/>
      <c r="I211" s="45"/>
      <c r="J211" s="45"/>
      <c r="K211" s="45"/>
      <c r="L211" s="45"/>
      <c r="M211" s="45"/>
      <c r="N211" s="45"/>
    </row>
    <row r="212" spans="1:14" ht="18.75" customHeight="1">
      <c r="A212" s="126" t="s">
        <v>38</v>
      </c>
      <c r="B212" s="127"/>
      <c r="C212" s="127"/>
      <c r="D212" s="42">
        <f>D207+D210+D211+D206</f>
        <v>35</v>
      </c>
      <c r="E212" s="42">
        <f aca="true" t="shared" si="40" ref="E212:N212">E207+E210+E211+E206</f>
        <v>17</v>
      </c>
      <c r="F212" s="58">
        <f t="shared" si="40"/>
        <v>17</v>
      </c>
      <c r="G212" s="58">
        <f t="shared" si="40"/>
        <v>0</v>
      </c>
      <c r="H212" s="58">
        <f t="shared" si="40"/>
        <v>0</v>
      </c>
      <c r="I212" s="58">
        <f t="shared" si="40"/>
        <v>0</v>
      </c>
      <c r="J212" s="58">
        <f t="shared" si="40"/>
        <v>0</v>
      </c>
      <c r="K212" s="58">
        <f t="shared" si="40"/>
        <v>0</v>
      </c>
      <c r="L212" s="58">
        <f t="shared" si="40"/>
        <v>0</v>
      </c>
      <c r="M212" s="58">
        <f t="shared" si="40"/>
        <v>0</v>
      </c>
      <c r="N212" s="58">
        <f t="shared" si="40"/>
        <v>0</v>
      </c>
    </row>
    <row r="213" spans="1:14" ht="34.5" customHeight="1" hidden="1">
      <c r="A213" s="136"/>
      <c r="B213" s="137"/>
      <c r="C213" s="138"/>
      <c r="D213" s="43"/>
      <c r="E213" s="48"/>
      <c r="F213" s="43"/>
      <c r="G213" s="43"/>
      <c r="H213" s="43"/>
      <c r="I213" s="43"/>
      <c r="J213" s="43"/>
      <c r="K213" s="43"/>
      <c r="L213" s="43"/>
      <c r="M213" s="43"/>
      <c r="N213" s="43"/>
    </row>
    <row r="214" spans="1:14" ht="19.5" customHeight="1" hidden="1">
      <c r="A214" s="21"/>
      <c r="B214" s="1"/>
      <c r="C214" s="30"/>
      <c r="D214" s="44"/>
      <c r="E214" s="42"/>
      <c r="F214" s="44"/>
      <c r="G214" s="44"/>
      <c r="H214" s="44"/>
      <c r="I214" s="44"/>
      <c r="J214" s="44"/>
      <c r="K214" s="44"/>
      <c r="L214" s="44"/>
      <c r="M214" s="44"/>
      <c r="N214" s="44"/>
    </row>
    <row r="215" spans="1:14" ht="15.75" hidden="1">
      <c r="A215" s="19"/>
      <c r="B215" s="4"/>
      <c r="C215" s="29"/>
      <c r="D215" s="40"/>
      <c r="E215" s="48"/>
      <c r="F215" s="40"/>
      <c r="G215" s="40"/>
      <c r="H215" s="40"/>
      <c r="I215" s="40"/>
      <c r="J215" s="40"/>
      <c r="K215" s="40"/>
      <c r="L215" s="40"/>
      <c r="M215" s="40"/>
      <c r="N215" s="40"/>
    </row>
    <row r="216" spans="1:14" ht="15.75" hidden="1">
      <c r="A216" s="19"/>
      <c r="B216" s="4"/>
      <c r="C216" s="29"/>
      <c r="D216" s="40"/>
      <c r="E216" s="48"/>
      <c r="F216" s="40"/>
      <c r="G216" s="40"/>
      <c r="H216" s="40"/>
      <c r="I216" s="40"/>
      <c r="J216" s="40"/>
      <c r="K216" s="40"/>
      <c r="L216" s="40"/>
      <c r="M216" s="40"/>
      <c r="N216" s="40"/>
    </row>
    <row r="217" spans="1:14" ht="15.75" hidden="1">
      <c r="A217" s="19"/>
      <c r="B217" s="4"/>
      <c r="C217" s="29"/>
      <c r="D217" s="40"/>
      <c r="E217" s="48"/>
      <c r="F217" s="40"/>
      <c r="G217" s="40"/>
      <c r="H217" s="40"/>
      <c r="I217" s="40"/>
      <c r="J217" s="40"/>
      <c r="K217" s="40"/>
      <c r="L217" s="40"/>
      <c r="M217" s="40"/>
      <c r="N217" s="40"/>
    </row>
    <row r="218" spans="1:14" ht="15.75" hidden="1">
      <c r="A218" s="21"/>
      <c r="B218" s="1"/>
      <c r="C218" s="30"/>
      <c r="D218" s="39"/>
      <c r="E218" s="42"/>
      <c r="F218" s="39"/>
      <c r="G218" s="39"/>
      <c r="H218" s="39"/>
      <c r="I218" s="39"/>
      <c r="J218" s="39"/>
      <c r="K218" s="39"/>
      <c r="L218" s="39"/>
      <c r="M218" s="39"/>
      <c r="N218" s="39"/>
    </row>
    <row r="219" spans="1:14" ht="15.75" hidden="1">
      <c r="A219" s="19"/>
      <c r="B219" s="4"/>
      <c r="C219" s="29"/>
      <c r="D219" s="40"/>
      <c r="E219" s="48"/>
      <c r="F219" s="40"/>
      <c r="G219" s="40"/>
      <c r="H219" s="40"/>
      <c r="I219" s="40"/>
      <c r="J219" s="40"/>
      <c r="K219" s="40"/>
      <c r="L219" s="40"/>
      <c r="M219" s="40"/>
      <c r="N219" s="40"/>
    </row>
    <row r="220" spans="1:14" ht="15.75" hidden="1">
      <c r="A220" s="19"/>
      <c r="B220" s="4"/>
      <c r="C220" s="29"/>
      <c r="D220" s="40"/>
      <c r="E220" s="48"/>
      <c r="F220" s="40"/>
      <c r="G220" s="40"/>
      <c r="H220" s="40"/>
      <c r="I220" s="40"/>
      <c r="J220" s="40"/>
      <c r="K220" s="40"/>
      <c r="L220" s="40"/>
      <c r="M220" s="40"/>
      <c r="N220" s="40"/>
    </row>
    <row r="221" spans="1:14" ht="15.75" hidden="1">
      <c r="A221" s="19"/>
      <c r="B221" s="4"/>
      <c r="C221" s="29"/>
      <c r="D221" s="40"/>
      <c r="E221" s="48"/>
      <c r="F221" s="40"/>
      <c r="G221" s="40"/>
      <c r="H221" s="40"/>
      <c r="I221" s="40"/>
      <c r="J221" s="40"/>
      <c r="K221" s="40"/>
      <c r="L221" s="40"/>
      <c r="M221" s="40"/>
      <c r="N221" s="40"/>
    </row>
    <row r="222" spans="1:14" ht="15.75" hidden="1">
      <c r="A222" s="19"/>
      <c r="B222" s="4"/>
      <c r="C222" s="29"/>
      <c r="D222" s="40"/>
      <c r="E222" s="48"/>
      <c r="F222" s="40"/>
      <c r="G222" s="40"/>
      <c r="H222" s="40"/>
      <c r="I222" s="40"/>
      <c r="J222" s="40"/>
      <c r="K222" s="40"/>
      <c r="L222" s="40"/>
      <c r="M222" s="40"/>
      <c r="N222" s="40"/>
    </row>
    <row r="223" spans="1:14" ht="15.75" hidden="1">
      <c r="A223" s="19"/>
      <c r="B223" s="4"/>
      <c r="C223" s="29"/>
      <c r="D223" s="40"/>
      <c r="E223" s="48"/>
      <c r="F223" s="40"/>
      <c r="G223" s="40"/>
      <c r="H223" s="40"/>
      <c r="I223" s="40"/>
      <c r="J223" s="40"/>
      <c r="K223" s="40"/>
      <c r="L223" s="40"/>
      <c r="M223" s="40"/>
      <c r="N223" s="40"/>
    </row>
    <row r="224" spans="1:14" ht="15.75" hidden="1">
      <c r="A224" s="19"/>
      <c r="B224" s="4"/>
      <c r="C224" s="29"/>
      <c r="D224" s="40"/>
      <c r="E224" s="48"/>
      <c r="F224" s="40"/>
      <c r="G224" s="40"/>
      <c r="H224" s="40"/>
      <c r="I224" s="40"/>
      <c r="J224" s="40"/>
      <c r="K224" s="40"/>
      <c r="L224" s="40"/>
      <c r="M224" s="40"/>
      <c r="N224" s="40"/>
    </row>
    <row r="225" spans="1:14" s="3" customFormat="1" ht="15.75" hidden="1">
      <c r="A225" s="21"/>
      <c r="B225" s="1"/>
      <c r="C225" s="30"/>
      <c r="D225" s="39"/>
      <c r="E225" s="42"/>
      <c r="F225" s="39"/>
      <c r="G225" s="39"/>
      <c r="H225" s="39"/>
      <c r="I225" s="39"/>
      <c r="J225" s="39"/>
      <c r="K225" s="39"/>
      <c r="L225" s="39"/>
      <c r="M225" s="39"/>
      <c r="N225" s="39"/>
    </row>
    <row r="226" spans="1:14" s="3" customFormat="1" ht="15.75" hidden="1">
      <c r="A226" s="21"/>
      <c r="B226" s="1"/>
      <c r="C226" s="30"/>
      <c r="D226" s="39"/>
      <c r="E226" s="42"/>
      <c r="F226" s="39"/>
      <c r="G226" s="39"/>
      <c r="H226" s="39"/>
      <c r="I226" s="39"/>
      <c r="J226" s="39"/>
      <c r="K226" s="39"/>
      <c r="L226" s="39"/>
      <c r="M226" s="39"/>
      <c r="N226" s="39"/>
    </row>
    <row r="227" spans="1:14" ht="15.75" hidden="1">
      <c r="A227" s="19"/>
      <c r="B227" s="4"/>
      <c r="C227" s="29"/>
      <c r="D227" s="40"/>
      <c r="E227" s="48"/>
      <c r="F227" s="40"/>
      <c r="G227" s="40"/>
      <c r="H227" s="40"/>
      <c r="I227" s="40"/>
      <c r="J227" s="40"/>
      <c r="K227" s="40"/>
      <c r="L227" s="40"/>
      <c r="M227" s="40"/>
      <c r="N227" s="40"/>
    </row>
    <row r="228" spans="1:14" ht="15.75" hidden="1">
      <c r="A228" s="19"/>
      <c r="B228" s="4"/>
      <c r="C228" s="29"/>
      <c r="D228" s="40"/>
      <c r="E228" s="48"/>
      <c r="F228" s="40"/>
      <c r="G228" s="40"/>
      <c r="H228" s="40"/>
      <c r="I228" s="40"/>
      <c r="J228" s="40"/>
      <c r="K228" s="40"/>
      <c r="L228" s="40"/>
      <c r="M228" s="40"/>
      <c r="N228" s="40"/>
    </row>
    <row r="229" spans="1:14" ht="9" customHeight="1" hidden="1">
      <c r="A229" s="126" t="s">
        <v>75</v>
      </c>
      <c r="B229" s="127"/>
      <c r="C229" s="127"/>
      <c r="D229" s="42">
        <f aca="true" t="shared" si="41" ref="D229:I229">SUM(D214,D218,D225,D226)</f>
        <v>0</v>
      </c>
      <c r="E229" s="42">
        <f t="shared" si="41"/>
        <v>0</v>
      </c>
      <c r="F229" s="42">
        <f t="shared" si="41"/>
        <v>0</v>
      </c>
      <c r="G229" s="42">
        <f t="shared" si="41"/>
        <v>0</v>
      </c>
      <c r="H229" s="42">
        <f t="shared" si="41"/>
        <v>0</v>
      </c>
      <c r="I229" s="42">
        <f t="shared" si="41"/>
        <v>0</v>
      </c>
      <c r="J229" s="42"/>
      <c r="K229" s="42"/>
      <c r="L229" s="42"/>
      <c r="M229" s="42">
        <f>SUM(M214,M218,M225,M226)</f>
        <v>0</v>
      </c>
      <c r="N229" s="42">
        <f>SUM(N214,N218,N225,N226)</f>
        <v>0</v>
      </c>
    </row>
    <row r="230" spans="1:14" s="36" customFormat="1" ht="39" customHeight="1">
      <c r="A230" s="134" t="s">
        <v>73</v>
      </c>
      <c r="B230" s="135"/>
      <c r="C230" s="135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</row>
    <row r="231" spans="1:14" s="36" customFormat="1" ht="31.5">
      <c r="A231" s="21" t="s">
        <v>74</v>
      </c>
      <c r="B231" s="1">
        <v>210</v>
      </c>
      <c r="C231" s="30" t="s">
        <v>29</v>
      </c>
      <c r="D231" s="47">
        <f>D232+D233+D234+D235+D236</f>
        <v>7435.4</v>
      </c>
      <c r="E231" s="42">
        <f>E232+E233+E234+E235+E236</f>
        <v>1599.7</v>
      </c>
      <c r="F231" s="47">
        <f>F232+F234+F235+F233</f>
        <v>54.2</v>
      </c>
      <c r="G231" s="47">
        <f>G232+G233+G234+G235+G236</f>
        <v>694.4</v>
      </c>
      <c r="H231" s="47">
        <f aca="true" t="shared" si="42" ref="H231:N231">H232+H234+H235</f>
        <v>797</v>
      </c>
      <c r="I231" s="47">
        <f t="shared" si="42"/>
        <v>54.1</v>
      </c>
      <c r="J231" s="47">
        <f t="shared" si="42"/>
        <v>0</v>
      </c>
      <c r="K231" s="47">
        <f t="shared" si="42"/>
        <v>0</v>
      </c>
      <c r="L231" s="47">
        <f t="shared" si="42"/>
        <v>0</v>
      </c>
      <c r="M231" s="47">
        <f t="shared" si="42"/>
        <v>0</v>
      </c>
      <c r="N231" s="47">
        <f t="shared" si="42"/>
        <v>0</v>
      </c>
    </row>
    <row r="232" spans="1:14" s="36" customFormat="1" ht="15.75">
      <c r="A232" s="27" t="s">
        <v>74</v>
      </c>
      <c r="B232" s="27" t="s">
        <v>98</v>
      </c>
      <c r="C232" s="29" t="s">
        <v>154</v>
      </c>
      <c r="D232" s="40">
        <v>4536.4</v>
      </c>
      <c r="E232" s="48">
        <f>SUM(F232:M232)</f>
        <v>747.5</v>
      </c>
      <c r="F232" s="46">
        <v>0</v>
      </c>
      <c r="G232" s="46">
        <v>150</v>
      </c>
      <c r="H232" s="46">
        <v>565</v>
      </c>
      <c r="I232" s="46">
        <v>32.5</v>
      </c>
      <c r="J232" s="46"/>
      <c r="K232" s="46"/>
      <c r="L232" s="46"/>
      <c r="M232" s="47"/>
      <c r="N232" s="47"/>
    </row>
    <row r="233" spans="1:14" s="36" customFormat="1" ht="15.75">
      <c r="A233" s="33" t="s">
        <v>153</v>
      </c>
      <c r="B233" s="27" t="s">
        <v>98</v>
      </c>
      <c r="C233" s="29" t="s">
        <v>155</v>
      </c>
      <c r="D233" s="40">
        <v>1149.8</v>
      </c>
      <c r="E233" s="48">
        <f>SUM(F233:M233)</f>
        <v>354.2</v>
      </c>
      <c r="F233" s="46">
        <v>54.2</v>
      </c>
      <c r="G233" s="46">
        <v>300</v>
      </c>
      <c r="H233" s="46"/>
      <c r="I233" s="46"/>
      <c r="J233" s="46"/>
      <c r="K233" s="46"/>
      <c r="L233" s="46"/>
      <c r="M233" s="47"/>
      <c r="N233" s="47"/>
    </row>
    <row r="234" spans="1:14" s="36" customFormat="1" ht="15.75">
      <c r="A234" s="19" t="s">
        <v>74</v>
      </c>
      <c r="B234" s="4">
        <v>212</v>
      </c>
      <c r="C234" s="29" t="s">
        <v>2</v>
      </c>
      <c r="D234" s="40">
        <f>D58+D103</f>
        <v>32</v>
      </c>
      <c r="E234" s="48">
        <f>SUM(F234:M234)</f>
        <v>0</v>
      </c>
      <c r="F234" s="46"/>
      <c r="G234" s="47"/>
      <c r="H234" s="47"/>
      <c r="I234" s="47"/>
      <c r="J234" s="47"/>
      <c r="K234" s="47"/>
      <c r="L234" s="47"/>
      <c r="M234" s="47"/>
      <c r="N234" s="47"/>
    </row>
    <row r="235" spans="1:14" s="36" customFormat="1" ht="31.5">
      <c r="A235" s="19" t="s">
        <v>74</v>
      </c>
      <c r="B235" s="4">
        <v>213</v>
      </c>
      <c r="C235" s="29" t="s">
        <v>158</v>
      </c>
      <c r="D235" s="40">
        <v>1370</v>
      </c>
      <c r="E235" s="48">
        <f>SUM(F235:M235)</f>
        <v>347</v>
      </c>
      <c r="F235" s="47"/>
      <c r="G235" s="46">
        <v>93.4</v>
      </c>
      <c r="H235" s="46">
        <v>232</v>
      </c>
      <c r="I235" s="46">
        <v>21.6</v>
      </c>
      <c r="J235" s="47"/>
      <c r="K235" s="47"/>
      <c r="L235" s="47"/>
      <c r="M235" s="47"/>
      <c r="N235" s="47"/>
    </row>
    <row r="236" spans="1:14" s="36" customFormat="1" ht="15.75">
      <c r="A236" s="19" t="s">
        <v>74</v>
      </c>
      <c r="B236" s="4">
        <v>213</v>
      </c>
      <c r="C236" s="29" t="s">
        <v>156</v>
      </c>
      <c r="D236" s="40">
        <v>347.2</v>
      </c>
      <c r="E236" s="48">
        <f>SUM(F236:M236)</f>
        <v>151</v>
      </c>
      <c r="F236" s="47"/>
      <c r="G236" s="46">
        <v>151</v>
      </c>
      <c r="H236" s="46"/>
      <c r="I236" s="46"/>
      <c r="J236" s="47"/>
      <c r="K236" s="47"/>
      <c r="L236" s="47"/>
      <c r="M236" s="47"/>
      <c r="N236" s="47"/>
    </row>
    <row r="237" spans="1:14" s="3" customFormat="1" ht="15.75">
      <c r="A237" s="21" t="s">
        <v>74</v>
      </c>
      <c r="B237" s="1">
        <v>220</v>
      </c>
      <c r="C237" s="30" t="s">
        <v>4</v>
      </c>
      <c r="D237" s="39">
        <f aca="true" t="shared" si="43" ref="D237:N237">D239+D240+D241+D242+D238</f>
        <v>4654</v>
      </c>
      <c r="E237" s="42">
        <f>E238+E239+E240+E241+E242</f>
        <v>162.4</v>
      </c>
      <c r="F237" s="39">
        <f t="shared" si="43"/>
        <v>88.2</v>
      </c>
      <c r="G237" s="39">
        <f t="shared" si="43"/>
        <v>74.2</v>
      </c>
      <c r="H237" s="39">
        <f t="shared" si="43"/>
        <v>0</v>
      </c>
      <c r="I237" s="39">
        <f t="shared" si="43"/>
        <v>0</v>
      </c>
      <c r="J237" s="39">
        <f t="shared" si="43"/>
        <v>0</v>
      </c>
      <c r="K237" s="39">
        <f t="shared" si="43"/>
        <v>0</v>
      </c>
      <c r="L237" s="39">
        <f t="shared" si="43"/>
        <v>0</v>
      </c>
      <c r="M237" s="39">
        <f t="shared" si="43"/>
        <v>0</v>
      </c>
      <c r="N237" s="39">
        <f t="shared" si="43"/>
        <v>0</v>
      </c>
    </row>
    <row r="238" spans="1:14" s="3" customFormat="1" ht="15.75">
      <c r="A238" s="19" t="s">
        <v>74</v>
      </c>
      <c r="B238" s="4">
        <v>221</v>
      </c>
      <c r="C238" s="29" t="s">
        <v>5</v>
      </c>
      <c r="D238" s="40">
        <v>24</v>
      </c>
      <c r="E238" s="48">
        <f aca="true" t="shared" si="44" ref="E238:E243">SUM(F238:M238)</f>
        <v>5</v>
      </c>
      <c r="F238" s="40">
        <v>5</v>
      </c>
      <c r="G238" s="39"/>
      <c r="H238" s="39"/>
      <c r="I238" s="39"/>
      <c r="J238" s="39"/>
      <c r="K238" s="39"/>
      <c r="L238" s="39"/>
      <c r="M238" s="39"/>
      <c r="N238" s="39"/>
    </row>
    <row r="239" spans="1:14" s="36" customFormat="1" ht="15.75">
      <c r="A239" s="19" t="s">
        <v>74</v>
      </c>
      <c r="B239" s="4">
        <v>222</v>
      </c>
      <c r="C239" s="29" t="s">
        <v>6</v>
      </c>
      <c r="D239" s="40">
        <v>15</v>
      </c>
      <c r="E239" s="48">
        <f t="shared" si="44"/>
        <v>5</v>
      </c>
      <c r="F239" s="46">
        <v>5</v>
      </c>
      <c r="G239" s="47"/>
      <c r="H239" s="47"/>
      <c r="I239" s="47"/>
      <c r="J239" s="47"/>
      <c r="K239" s="47"/>
      <c r="L239" s="47"/>
      <c r="M239" s="47"/>
      <c r="N239" s="47"/>
    </row>
    <row r="240" spans="1:14" s="36" customFormat="1" ht="15.75">
      <c r="A240" s="19" t="s">
        <v>74</v>
      </c>
      <c r="B240" s="4">
        <v>223</v>
      </c>
      <c r="C240" s="29" t="s">
        <v>7</v>
      </c>
      <c r="D240" s="40">
        <v>4376</v>
      </c>
      <c r="E240" s="48">
        <f t="shared" si="44"/>
        <v>142.4</v>
      </c>
      <c r="F240" s="46">
        <v>68.2</v>
      </c>
      <c r="G240" s="46">
        <v>74.2</v>
      </c>
      <c r="H240" s="47"/>
      <c r="I240" s="46"/>
      <c r="J240" s="46"/>
      <c r="K240" s="46"/>
      <c r="L240" s="46"/>
      <c r="M240" s="47"/>
      <c r="N240" s="47"/>
    </row>
    <row r="241" spans="1:14" s="36" customFormat="1" ht="15.75">
      <c r="A241" s="19" t="s">
        <v>74</v>
      </c>
      <c r="B241" s="4">
        <v>225</v>
      </c>
      <c r="C241" s="29" t="s">
        <v>9</v>
      </c>
      <c r="D241" s="40">
        <v>32</v>
      </c>
      <c r="E241" s="48">
        <f t="shared" si="44"/>
        <v>5</v>
      </c>
      <c r="F241" s="46">
        <v>5</v>
      </c>
      <c r="G241" s="47"/>
      <c r="H241" s="47"/>
      <c r="I241" s="47"/>
      <c r="J241" s="47"/>
      <c r="K241" s="47"/>
      <c r="L241" s="47"/>
      <c r="M241" s="47"/>
      <c r="N241" s="47"/>
    </row>
    <row r="242" spans="1:14" s="36" customFormat="1" ht="15.75">
      <c r="A242" s="19" t="s">
        <v>74</v>
      </c>
      <c r="B242" s="4">
        <v>226</v>
      </c>
      <c r="C242" s="29" t="s">
        <v>10</v>
      </c>
      <c r="D242" s="40">
        <v>207</v>
      </c>
      <c r="E242" s="48">
        <f t="shared" si="44"/>
        <v>5</v>
      </c>
      <c r="F242" s="46">
        <v>5</v>
      </c>
      <c r="G242" s="47"/>
      <c r="H242" s="47"/>
      <c r="I242" s="47"/>
      <c r="J242" s="47"/>
      <c r="K242" s="47"/>
      <c r="L242" s="47"/>
      <c r="M242" s="47"/>
      <c r="N242" s="47"/>
    </row>
    <row r="243" spans="1:14" s="36" customFormat="1" ht="15.75">
      <c r="A243" s="21" t="s">
        <v>74</v>
      </c>
      <c r="B243" s="1">
        <v>290</v>
      </c>
      <c r="C243" s="30" t="s">
        <v>12</v>
      </c>
      <c r="D243" s="39">
        <v>149</v>
      </c>
      <c r="E243" s="48">
        <f t="shared" si="44"/>
        <v>10</v>
      </c>
      <c r="F243" s="47">
        <v>10</v>
      </c>
      <c r="G243" s="47"/>
      <c r="H243" s="47"/>
      <c r="I243" s="47"/>
      <c r="J243" s="47"/>
      <c r="K243" s="47"/>
      <c r="L243" s="47"/>
      <c r="M243" s="47"/>
      <c r="N243" s="47"/>
    </row>
    <row r="244" spans="1:14" s="36" customFormat="1" ht="15.75">
      <c r="A244" s="21" t="s">
        <v>74</v>
      </c>
      <c r="B244" s="1">
        <v>300</v>
      </c>
      <c r="C244" s="30" t="s">
        <v>13</v>
      </c>
      <c r="D244" s="39">
        <f aca="true" t="shared" si="45" ref="D244:N244">D245+D246</f>
        <v>635</v>
      </c>
      <c r="E244" s="42">
        <f t="shared" si="45"/>
        <v>10</v>
      </c>
      <c r="F244" s="47">
        <f t="shared" si="45"/>
        <v>10</v>
      </c>
      <c r="G244" s="47">
        <f t="shared" si="45"/>
        <v>0</v>
      </c>
      <c r="H244" s="47">
        <f t="shared" si="45"/>
        <v>0</v>
      </c>
      <c r="I244" s="47">
        <f t="shared" si="45"/>
        <v>0</v>
      </c>
      <c r="J244" s="47">
        <f t="shared" si="45"/>
        <v>0</v>
      </c>
      <c r="K244" s="47">
        <f t="shared" si="45"/>
        <v>0</v>
      </c>
      <c r="L244" s="47">
        <f t="shared" si="45"/>
        <v>0</v>
      </c>
      <c r="M244" s="47">
        <f t="shared" si="45"/>
        <v>0</v>
      </c>
      <c r="N244" s="47">
        <f t="shared" si="45"/>
        <v>0</v>
      </c>
    </row>
    <row r="245" spans="1:14" s="36" customFormat="1" ht="15.75">
      <c r="A245" s="19" t="s">
        <v>74</v>
      </c>
      <c r="B245" s="4">
        <v>310</v>
      </c>
      <c r="C245" s="29" t="s">
        <v>14</v>
      </c>
      <c r="D245" s="40">
        <v>456</v>
      </c>
      <c r="E245" s="48">
        <f>SUM(F245:M245)</f>
        <v>5</v>
      </c>
      <c r="F245" s="46">
        <v>5</v>
      </c>
      <c r="G245" s="47"/>
      <c r="H245" s="47"/>
      <c r="I245" s="46"/>
      <c r="J245" s="46"/>
      <c r="K245" s="46"/>
      <c r="L245" s="46"/>
      <c r="M245" s="47"/>
      <c r="N245" s="47"/>
    </row>
    <row r="246" spans="1:14" s="36" customFormat="1" ht="15.75">
      <c r="A246" s="19" t="s">
        <v>74</v>
      </c>
      <c r="B246" s="4">
        <v>340</v>
      </c>
      <c r="C246" s="29" t="s">
        <v>15</v>
      </c>
      <c r="D246" s="40">
        <v>179</v>
      </c>
      <c r="E246" s="48">
        <f>SUM(F246:M246)</f>
        <v>5</v>
      </c>
      <c r="F246" s="46">
        <v>5</v>
      </c>
      <c r="G246" s="47"/>
      <c r="H246" s="47"/>
      <c r="I246" s="46"/>
      <c r="J246" s="46"/>
      <c r="K246" s="46"/>
      <c r="L246" s="46"/>
      <c r="M246" s="47"/>
      <c r="N246" s="47"/>
    </row>
    <row r="247" spans="1:14" s="36" customFormat="1" ht="15.75">
      <c r="A247" s="54" t="s">
        <v>75</v>
      </c>
      <c r="B247" s="55"/>
      <c r="C247" s="55"/>
      <c r="D247" s="42">
        <f aca="true" t="shared" si="46" ref="D247:N247">D231+D237+D243+D244</f>
        <v>12873.4</v>
      </c>
      <c r="E247" s="42">
        <f>E231+E237+E243+E244</f>
        <v>1782.1000000000001</v>
      </c>
      <c r="F247" s="42">
        <f>F231+F237+F243+F244</f>
        <v>162.4</v>
      </c>
      <c r="G247" s="42">
        <f t="shared" si="46"/>
        <v>768.6</v>
      </c>
      <c r="H247" s="42">
        <f t="shared" si="46"/>
        <v>797</v>
      </c>
      <c r="I247" s="42">
        <f t="shared" si="46"/>
        <v>54.1</v>
      </c>
      <c r="J247" s="42">
        <f t="shared" si="46"/>
        <v>0</v>
      </c>
      <c r="K247" s="42">
        <f t="shared" si="46"/>
        <v>0</v>
      </c>
      <c r="L247" s="42">
        <f t="shared" si="46"/>
        <v>0</v>
      </c>
      <c r="M247" s="42">
        <f t="shared" si="46"/>
        <v>0</v>
      </c>
      <c r="N247" s="42">
        <f t="shared" si="46"/>
        <v>0</v>
      </c>
    </row>
    <row r="248" spans="1:14" ht="33.75" customHeight="1" hidden="1">
      <c r="A248" s="134"/>
      <c r="B248" s="135"/>
      <c r="C248" s="135"/>
      <c r="D248" s="43"/>
      <c r="E248" s="48"/>
      <c r="F248" s="43"/>
      <c r="G248" s="43"/>
      <c r="H248" s="43"/>
      <c r="I248" s="43"/>
      <c r="J248" s="43"/>
      <c r="K248" s="43"/>
      <c r="L248" s="43"/>
      <c r="M248" s="43"/>
      <c r="N248" s="43"/>
    </row>
    <row r="249" spans="1:14" ht="19.5" customHeight="1" hidden="1">
      <c r="A249" s="21"/>
      <c r="B249" s="1"/>
      <c r="C249" s="30"/>
      <c r="D249" s="40"/>
      <c r="E249" s="42"/>
      <c r="F249" s="44"/>
      <c r="G249" s="44"/>
      <c r="H249" s="44"/>
      <c r="I249" s="44"/>
      <c r="J249" s="44"/>
      <c r="K249" s="44"/>
      <c r="L249" s="44"/>
      <c r="M249" s="44"/>
      <c r="N249" s="44"/>
    </row>
    <row r="250" spans="1:14" ht="15.75" hidden="1">
      <c r="A250" s="19"/>
      <c r="B250" s="4"/>
      <c r="C250" s="29"/>
      <c r="D250" s="42"/>
      <c r="E250" s="48"/>
      <c r="F250" s="40"/>
      <c r="G250" s="40"/>
      <c r="H250" s="40"/>
      <c r="I250" s="40"/>
      <c r="J250" s="40"/>
      <c r="K250" s="40"/>
      <c r="L250" s="40"/>
      <c r="M250" s="40"/>
      <c r="N250" s="40"/>
    </row>
    <row r="251" spans="1:14" s="26" customFormat="1" ht="15.75" customHeight="1" hidden="1">
      <c r="A251" s="19"/>
      <c r="B251" s="4"/>
      <c r="C251" s="28"/>
      <c r="D251" s="45"/>
      <c r="E251" s="48"/>
      <c r="F251" s="45"/>
      <c r="G251" s="45"/>
      <c r="H251" s="45"/>
      <c r="I251" s="45"/>
      <c r="J251" s="45"/>
      <c r="K251" s="45"/>
      <c r="L251" s="45"/>
      <c r="M251" s="45"/>
      <c r="N251" s="45"/>
    </row>
    <row r="252" spans="1:14" ht="15.75" hidden="1">
      <c r="A252" s="19"/>
      <c r="B252" s="4"/>
      <c r="C252" s="29"/>
      <c r="D252" s="40"/>
      <c r="E252" s="48"/>
      <c r="F252" s="40"/>
      <c r="G252" s="40"/>
      <c r="H252" s="40"/>
      <c r="I252" s="40"/>
      <c r="J252" s="40"/>
      <c r="K252" s="40"/>
      <c r="L252" s="40"/>
      <c r="M252" s="40"/>
      <c r="N252" s="40"/>
    </row>
    <row r="253" spans="1:14" ht="15.75" hidden="1">
      <c r="A253" s="21"/>
      <c r="B253" s="1"/>
      <c r="C253" s="30"/>
      <c r="D253" s="39"/>
      <c r="E253" s="42"/>
      <c r="F253" s="39"/>
      <c r="G253" s="39"/>
      <c r="H253" s="39"/>
      <c r="I253" s="39"/>
      <c r="J253" s="39"/>
      <c r="K253" s="39"/>
      <c r="L253" s="39"/>
      <c r="M253" s="39"/>
      <c r="N253" s="39"/>
    </row>
    <row r="254" spans="1:14" ht="15.75" hidden="1">
      <c r="A254" s="19"/>
      <c r="B254" s="4"/>
      <c r="C254" s="29"/>
      <c r="D254" s="40"/>
      <c r="E254" s="48"/>
      <c r="F254" s="40"/>
      <c r="G254" s="40"/>
      <c r="H254" s="40"/>
      <c r="I254" s="40"/>
      <c r="J254" s="40"/>
      <c r="K254" s="40"/>
      <c r="L254" s="40"/>
      <c r="M254" s="40"/>
      <c r="N254" s="40"/>
    </row>
    <row r="255" spans="1:14" s="26" customFormat="1" ht="15.75" customHeight="1" hidden="1">
      <c r="A255" s="19"/>
      <c r="B255" s="4"/>
      <c r="C255" s="29"/>
      <c r="D255" s="45"/>
      <c r="E255" s="48"/>
      <c r="F255" s="45"/>
      <c r="G255" s="45"/>
      <c r="H255" s="45"/>
      <c r="I255" s="45"/>
      <c r="J255" s="45"/>
      <c r="K255" s="45"/>
      <c r="L255" s="45"/>
      <c r="M255" s="45"/>
      <c r="N255" s="45"/>
    </row>
    <row r="256" spans="1:14" ht="15.75" hidden="1">
      <c r="A256" s="19"/>
      <c r="B256" s="4"/>
      <c r="C256" s="29"/>
      <c r="D256" s="40"/>
      <c r="E256" s="48"/>
      <c r="F256" s="40"/>
      <c r="G256" s="40"/>
      <c r="H256" s="40"/>
      <c r="I256" s="40"/>
      <c r="J256" s="40"/>
      <c r="K256" s="40"/>
      <c r="L256" s="40"/>
      <c r="M256" s="40"/>
      <c r="N256" s="40"/>
    </row>
    <row r="257" spans="1:14" ht="15.75" hidden="1">
      <c r="A257" s="19"/>
      <c r="B257" s="4"/>
      <c r="C257" s="29"/>
      <c r="D257" s="40"/>
      <c r="E257" s="48"/>
      <c r="F257" s="40"/>
      <c r="G257" s="40"/>
      <c r="H257" s="40"/>
      <c r="I257" s="40"/>
      <c r="J257" s="40"/>
      <c r="K257" s="40"/>
      <c r="L257" s="40"/>
      <c r="M257" s="40"/>
      <c r="N257" s="40"/>
    </row>
    <row r="258" spans="1:14" ht="15.75" hidden="1">
      <c r="A258" s="19"/>
      <c r="B258" s="4"/>
      <c r="C258" s="29"/>
      <c r="D258" s="40"/>
      <c r="E258" s="48"/>
      <c r="F258" s="40"/>
      <c r="G258" s="40"/>
      <c r="H258" s="40"/>
      <c r="I258" s="40"/>
      <c r="J258" s="40"/>
      <c r="K258" s="40"/>
      <c r="L258" s="40"/>
      <c r="M258" s="40"/>
      <c r="N258" s="40"/>
    </row>
    <row r="259" spans="1:14" s="26" customFormat="1" ht="15.75" customHeight="1" hidden="1">
      <c r="A259" s="19"/>
      <c r="B259" s="4"/>
      <c r="C259" s="5"/>
      <c r="D259" s="45"/>
      <c r="E259" s="48"/>
      <c r="F259" s="45"/>
      <c r="G259" s="45"/>
      <c r="H259" s="45"/>
      <c r="I259" s="45"/>
      <c r="J259" s="45"/>
      <c r="K259" s="45"/>
      <c r="L259" s="45"/>
      <c r="M259" s="45"/>
      <c r="N259" s="45"/>
    </row>
    <row r="260" spans="1:14" ht="18" customHeight="1" hidden="1">
      <c r="A260" s="19"/>
      <c r="B260" s="4"/>
      <c r="C260" s="14"/>
      <c r="D260" s="45"/>
      <c r="E260" s="48"/>
      <c r="F260" s="45"/>
      <c r="G260" s="45"/>
      <c r="H260" s="45"/>
      <c r="I260" s="45"/>
      <c r="J260" s="45"/>
      <c r="K260" s="45"/>
      <c r="L260" s="45"/>
      <c r="M260" s="45"/>
      <c r="N260" s="45"/>
    </row>
    <row r="261" spans="1:14" s="3" customFormat="1" ht="15.75" hidden="1">
      <c r="A261" s="21"/>
      <c r="B261" s="1"/>
      <c r="C261" s="30"/>
      <c r="D261" s="39"/>
      <c r="E261" s="48"/>
      <c r="F261" s="39"/>
      <c r="G261" s="39"/>
      <c r="H261" s="39"/>
      <c r="I261" s="39"/>
      <c r="J261" s="39"/>
      <c r="K261" s="39"/>
      <c r="L261" s="39"/>
      <c r="M261" s="39"/>
      <c r="N261" s="39"/>
    </row>
    <row r="262" spans="1:14" ht="18" customHeight="1" hidden="1">
      <c r="A262" s="19"/>
      <c r="B262" s="4"/>
      <c r="C262" s="5"/>
      <c r="D262" s="45"/>
      <c r="E262" s="48"/>
      <c r="F262" s="45"/>
      <c r="G262" s="45"/>
      <c r="H262" s="45"/>
      <c r="I262" s="45"/>
      <c r="J262" s="45"/>
      <c r="K262" s="45"/>
      <c r="L262" s="45"/>
      <c r="M262" s="45"/>
      <c r="N262" s="45"/>
    </row>
    <row r="263" spans="1:14" ht="18" customHeight="1" hidden="1">
      <c r="A263" s="19"/>
      <c r="B263" s="4"/>
      <c r="C263" s="5"/>
      <c r="D263" s="45"/>
      <c r="E263" s="48"/>
      <c r="F263" s="45"/>
      <c r="G263" s="45"/>
      <c r="H263" s="45"/>
      <c r="I263" s="45"/>
      <c r="J263" s="45"/>
      <c r="K263" s="45"/>
      <c r="L263" s="45"/>
      <c r="M263" s="45"/>
      <c r="N263" s="45"/>
    </row>
    <row r="264" spans="1:14" ht="15.75" hidden="1">
      <c r="A264" s="126"/>
      <c r="B264" s="127"/>
      <c r="C264" s="127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</row>
    <row r="265" spans="1:14" s="26" customFormat="1" ht="15.75">
      <c r="A265" s="131" t="s">
        <v>43</v>
      </c>
      <c r="B265" s="132"/>
      <c r="C265" s="13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</row>
    <row r="266" spans="1:14" s="26" customFormat="1" ht="15.75">
      <c r="A266" s="22" t="s">
        <v>44</v>
      </c>
      <c r="B266" s="13" t="s">
        <v>45</v>
      </c>
      <c r="C266" s="14" t="s">
        <v>101</v>
      </c>
      <c r="D266" s="45">
        <v>1</v>
      </c>
      <c r="E266" s="48">
        <f>SUM(F266:M266)</f>
        <v>2</v>
      </c>
      <c r="F266" s="45">
        <v>2</v>
      </c>
      <c r="G266" s="45"/>
      <c r="H266" s="45"/>
      <c r="I266" s="45"/>
      <c r="J266" s="45"/>
      <c r="K266" s="45"/>
      <c r="L266" s="45"/>
      <c r="M266" s="45"/>
      <c r="N266" s="45"/>
    </row>
    <row r="267" spans="1:14" s="26" customFormat="1" ht="15.75">
      <c r="A267" s="22" t="s">
        <v>44</v>
      </c>
      <c r="B267" s="13" t="s">
        <v>36</v>
      </c>
      <c r="C267" s="14" t="s">
        <v>102</v>
      </c>
      <c r="D267" s="45">
        <v>65</v>
      </c>
      <c r="E267" s="48">
        <f>SUM(F267:M267)</f>
        <v>5</v>
      </c>
      <c r="F267" s="45">
        <v>5</v>
      </c>
      <c r="G267" s="45"/>
      <c r="H267" s="45"/>
      <c r="I267" s="45"/>
      <c r="J267" s="45"/>
      <c r="K267" s="45"/>
      <c r="L267" s="45"/>
      <c r="M267" s="45"/>
      <c r="N267" s="45"/>
    </row>
    <row r="268" spans="1:14" s="26" customFormat="1" ht="15.75">
      <c r="A268" s="22" t="s">
        <v>44</v>
      </c>
      <c r="B268" s="13" t="s">
        <v>52</v>
      </c>
      <c r="C268" s="29" t="s">
        <v>15</v>
      </c>
      <c r="D268" s="45">
        <v>29</v>
      </c>
      <c r="E268" s="48">
        <f>SUM(F268:M268)</f>
        <v>5</v>
      </c>
      <c r="F268" s="45">
        <v>5</v>
      </c>
      <c r="G268" s="45"/>
      <c r="H268" s="45"/>
      <c r="I268" s="45"/>
      <c r="J268" s="45"/>
      <c r="K268" s="45"/>
      <c r="L268" s="45"/>
      <c r="M268" s="45"/>
      <c r="N268" s="45"/>
    </row>
    <row r="269" spans="1:14" s="26" customFormat="1" ht="15.75" hidden="1">
      <c r="A269" s="22"/>
      <c r="B269" s="13"/>
      <c r="C269" s="14"/>
      <c r="D269" s="45"/>
      <c r="E269" s="48"/>
      <c r="F269" s="45"/>
      <c r="G269" s="45"/>
      <c r="H269" s="45"/>
      <c r="I269" s="45"/>
      <c r="J269" s="45"/>
      <c r="K269" s="45"/>
      <c r="L269" s="45"/>
      <c r="M269" s="45"/>
      <c r="N269" s="45"/>
    </row>
    <row r="270" spans="1:14" s="26" customFormat="1" ht="15.75" hidden="1">
      <c r="A270" s="22"/>
      <c r="B270" s="13"/>
      <c r="C270" s="14"/>
      <c r="D270" s="45"/>
      <c r="E270" s="48"/>
      <c r="F270" s="45"/>
      <c r="G270" s="45"/>
      <c r="H270" s="45"/>
      <c r="I270" s="45"/>
      <c r="J270" s="45"/>
      <c r="K270" s="45"/>
      <c r="L270" s="45"/>
      <c r="M270" s="45"/>
      <c r="N270" s="45"/>
    </row>
    <row r="271" spans="1:14" s="26" customFormat="1" ht="15.75" hidden="1">
      <c r="A271" s="22"/>
      <c r="B271" s="13"/>
      <c r="C271" s="14"/>
      <c r="D271" s="45"/>
      <c r="E271" s="48"/>
      <c r="F271" s="45"/>
      <c r="G271" s="45"/>
      <c r="H271" s="45"/>
      <c r="I271" s="45"/>
      <c r="J271" s="45"/>
      <c r="K271" s="45"/>
      <c r="L271" s="45"/>
      <c r="M271" s="45"/>
      <c r="N271" s="45"/>
    </row>
    <row r="272" spans="1:14" s="26" customFormat="1" ht="15.75">
      <c r="A272" s="54" t="s">
        <v>46</v>
      </c>
      <c r="B272" s="55"/>
      <c r="C272" s="55"/>
      <c r="D272" s="42">
        <f aca="true" t="shared" si="47" ref="D272:N272">D266+D267+D268</f>
        <v>95</v>
      </c>
      <c r="E272" s="42">
        <f t="shared" si="47"/>
        <v>12</v>
      </c>
      <c r="F272" s="42">
        <f t="shared" si="47"/>
        <v>12</v>
      </c>
      <c r="G272" s="42">
        <f t="shared" si="47"/>
        <v>0</v>
      </c>
      <c r="H272" s="42">
        <f t="shared" si="47"/>
        <v>0</v>
      </c>
      <c r="I272" s="42">
        <f t="shared" si="47"/>
        <v>0</v>
      </c>
      <c r="J272" s="42">
        <f t="shared" si="47"/>
        <v>0</v>
      </c>
      <c r="K272" s="42">
        <f t="shared" si="47"/>
        <v>0</v>
      </c>
      <c r="L272" s="42">
        <f t="shared" si="47"/>
        <v>0</v>
      </c>
      <c r="M272" s="42">
        <f t="shared" si="47"/>
        <v>0</v>
      </c>
      <c r="N272" s="42">
        <f t="shared" si="47"/>
        <v>0</v>
      </c>
    </row>
    <row r="273" spans="1:14" s="26" customFormat="1" ht="36" customHeight="1">
      <c r="A273" s="134" t="s">
        <v>99</v>
      </c>
      <c r="B273" s="135"/>
      <c r="C273" s="135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</row>
    <row r="274" spans="1:14" s="36" customFormat="1" ht="22.5" customHeight="1" hidden="1">
      <c r="A274" s="22" t="s">
        <v>100</v>
      </c>
      <c r="B274" s="4">
        <v>222</v>
      </c>
      <c r="C274" s="29" t="s">
        <v>6</v>
      </c>
      <c r="D274" s="46"/>
      <c r="E274" s="48"/>
      <c r="F274" s="46"/>
      <c r="G274" s="46"/>
      <c r="H274" s="46"/>
      <c r="I274" s="46"/>
      <c r="J274" s="46"/>
      <c r="K274" s="46"/>
      <c r="L274" s="46"/>
      <c r="M274" s="46"/>
      <c r="N274" s="46"/>
    </row>
    <row r="275" spans="1:14" s="36" customFormat="1" ht="18" customHeight="1" hidden="1">
      <c r="A275" s="22" t="s">
        <v>100</v>
      </c>
      <c r="B275" s="4">
        <v>224</v>
      </c>
      <c r="C275" s="29" t="s">
        <v>8</v>
      </c>
      <c r="D275" s="46">
        <v>0</v>
      </c>
      <c r="E275" s="48">
        <f aca="true" t="shared" si="48" ref="E275:E281">SUM(F275:M275)</f>
        <v>0</v>
      </c>
      <c r="F275" s="46"/>
      <c r="G275" s="46"/>
      <c r="H275" s="46"/>
      <c r="I275" s="46"/>
      <c r="J275" s="46"/>
      <c r="K275" s="46"/>
      <c r="L275" s="46"/>
      <c r="M275" s="46"/>
      <c r="N275" s="46"/>
    </row>
    <row r="276" spans="1:14" s="36" customFormat="1" ht="18.75" customHeight="1" hidden="1">
      <c r="A276" s="22" t="s">
        <v>100</v>
      </c>
      <c r="B276" s="4">
        <v>225</v>
      </c>
      <c r="C276" s="29" t="s">
        <v>9</v>
      </c>
      <c r="D276" s="46">
        <v>0</v>
      </c>
      <c r="E276" s="48">
        <f t="shared" si="48"/>
        <v>0</v>
      </c>
      <c r="F276" s="46"/>
      <c r="G276" s="46"/>
      <c r="H276" s="46"/>
      <c r="I276" s="46"/>
      <c r="J276" s="46"/>
      <c r="K276" s="46"/>
      <c r="L276" s="46"/>
      <c r="M276" s="46"/>
      <c r="N276" s="46"/>
    </row>
    <row r="277" spans="1:14" s="36" customFormat="1" ht="18.75" customHeight="1">
      <c r="A277" s="22" t="s">
        <v>100</v>
      </c>
      <c r="B277" s="4">
        <v>226</v>
      </c>
      <c r="C277" s="14" t="s">
        <v>101</v>
      </c>
      <c r="D277" s="46">
        <v>10</v>
      </c>
      <c r="E277" s="48">
        <f t="shared" si="48"/>
        <v>5</v>
      </c>
      <c r="F277" s="46">
        <v>5</v>
      </c>
      <c r="G277" s="46"/>
      <c r="H277" s="46"/>
      <c r="I277" s="46"/>
      <c r="J277" s="46"/>
      <c r="K277" s="46"/>
      <c r="L277" s="46"/>
      <c r="M277" s="46"/>
      <c r="N277" s="46"/>
    </row>
    <row r="278" spans="1:14" s="36" customFormat="1" ht="18.75" customHeight="1">
      <c r="A278" s="22" t="s">
        <v>100</v>
      </c>
      <c r="B278" s="4">
        <v>225</v>
      </c>
      <c r="C278" s="14" t="s">
        <v>9</v>
      </c>
      <c r="D278" s="46">
        <v>10</v>
      </c>
      <c r="E278" s="48">
        <f t="shared" si="48"/>
        <v>5</v>
      </c>
      <c r="F278" s="46">
        <v>5</v>
      </c>
      <c r="G278" s="46"/>
      <c r="H278" s="46"/>
      <c r="I278" s="46"/>
      <c r="J278" s="46"/>
      <c r="K278" s="46"/>
      <c r="L278" s="46"/>
      <c r="M278" s="46"/>
      <c r="N278" s="46"/>
    </row>
    <row r="279" spans="1:14" s="26" customFormat="1" ht="15.75">
      <c r="A279" s="22" t="s">
        <v>100</v>
      </c>
      <c r="B279" s="13" t="s">
        <v>36</v>
      </c>
      <c r="C279" s="14" t="s">
        <v>102</v>
      </c>
      <c r="D279" s="45">
        <v>65</v>
      </c>
      <c r="E279" s="48">
        <f t="shared" si="48"/>
        <v>5</v>
      </c>
      <c r="F279" s="45">
        <v>5</v>
      </c>
      <c r="G279" s="45"/>
      <c r="H279" s="45"/>
      <c r="I279" s="45"/>
      <c r="J279" s="45"/>
      <c r="K279" s="45"/>
      <c r="L279" s="45"/>
      <c r="M279" s="45"/>
      <c r="N279" s="45"/>
    </row>
    <row r="280" spans="1:14" s="26" customFormat="1" ht="15.75">
      <c r="A280" s="22" t="s">
        <v>100</v>
      </c>
      <c r="B280" s="13" t="s">
        <v>47</v>
      </c>
      <c r="C280" s="29" t="s">
        <v>14</v>
      </c>
      <c r="D280" s="45">
        <v>50</v>
      </c>
      <c r="E280" s="48">
        <f t="shared" si="48"/>
        <v>5</v>
      </c>
      <c r="F280" s="45">
        <v>5</v>
      </c>
      <c r="G280" s="45"/>
      <c r="H280" s="45"/>
      <c r="I280" s="45"/>
      <c r="J280" s="45"/>
      <c r="K280" s="45"/>
      <c r="L280" s="45"/>
      <c r="M280" s="45"/>
      <c r="N280" s="45"/>
    </row>
    <row r="281" spans="1:14" s="26" customFormat="1" ht="15.75">
      <c r="A281" s="22" t="s">
        <v>100</v>
      </c>
      <c r="B281" s="13" t="s">
        <v>52</v>
      </c>
      <c r="C281" s="29" t="s">
        <v>15</v>
      </c>
      <c r="D281" s="45">
        <v>105</v>
      </c>
      <c r="E281" s="48">
        <f t="shared" si="48"/>
        <v>5</v>
      </c>
      <c r="F281" s="45">
        <v>5</v>
      </c>
      <c r="G281" s="45"/>
      <c r="H281" s="45"/>
      <c r="I281" s="45"/>
      <c r="J281" s="45"/>
      <c r="K281" s="45"/>
      <c r="L281" s="45"/>
      <c r="M281" s="45"/>
      <c r="N281" s="45"/>
    </row>
    <row r="282" spans="1:14" s="26" customFormat="1" ht="15.75" hidden="1">
      <c r="A282" s="22" t="s">
        <v>100</v>
      </c>
      <c r="B282" s="13" t="s">
        <v>47</v>
      </c>
      <c r="C282" s="29" t="s">
        <v>14</v>
      </c>
      <c r="D282" s="45"/>
      <c r="E282" s="48"/>
      <c r="F282" s="45"/>
      <c r="G282" s="45"/>
      <c r="H282" s="45"/>
      <c r="I282" s="45"/>
      <c r="J282" s="45"/>
      <c r="K282" s="45"/>
      <c r="L282" s="45"/>
      <c r="M282" s="45"/>
      <c r="N282" s="45"/>
    </row>
    <row r="283" spans="1:14" s="56" customFormat="1" ht="15.75">
      <c r="A283" s="126" t="s">
        <v>33</v>
      </c>
      <c r="B283" s="127"/>
      <c r="C283" s="127"/>
      <c r="D283" s="42">
        <f>D281+D280+D279+D277+D278</f>
        <v>240</v>
      </c>
      <c r="E283" s="42">
        <f>E281+E280+E279+E277+E278</f>
        <v>25</v>
      </c>
      <c r="F283" s="42">
        <f>F277+F278+F279+F280+F281</f>
        <v>25</v>
      </c>
      <c r="G283" s="42">
        <f aca="true" t="shared" si="49" ref="G283:N283">G281+G280+G279+G277</f>
        <v>0</v>
      </c>
      <c r="H283" s="42">
        <f t="shared" si="49"/>
        <v>0</v>
      </c>
      <c r="I283" s="42">
        <f t="shared" si="49"/>
        <v>0</v>
      </c>
      <c r="J283" s="42">
        <f t="shared" si="49"/>
        <v>0</v>
      </c>
      <c r="K283" s="42">
        <f t="shared" si="49"/>
        <v>0</v>
      </c>
      <c r="L283" s="42">
        <f t="shared" si="49"/>
        <v>0</v>
      </c>
      <c r="M283" s="42">
        <f t="shared" si="49"/>
        <v>0</v>
      </c>
      <c r="N283" s="42">
        <f t="shared" si="49"/>
        <v>0</v>
      </c>
    </row>
    <row r="284" spans="1:14" ht="15.75">
      <c r="A284" s="126"/>
      <c r="B284" s="127"/>
      <c r="C284" s="127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</row>
    <row r="285" spans="1:14" ht="19.5" customHeight="1">
      <c r="A285" s="15" t="s">
        <v>166</v>
      </c>
      <c r="B285" s="9"/>
      <c r="C285" s="10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</row>
    <row r="286" spans="1:14" ht="37.5" customHeight="1">
      <c r="A286" s="19" t="s">
        <v>165</v>
      </c>
      <c r="B286" s="4">
        <v>231</v>
      </c>
      <c r="C286" s="29" t="s">
        <v>11</v>
      </c>
      <c r="D286" s="45">
        <v>0</v>
      </c>
      <c r="E286" s="48">
        <f>SUM(F286:M286)</f>
        <v>2.8</v>
      </c>
      <c r="F286" s="45">
        <v>2.8</v>
      </c>
      <c r="G286" s="45"/>
      <c r="H286" s="45"/>
      <c r="I286" s="45"/>
      <c r="J286" s="45"/>
      <c r="K286" s="45"/>
      <c r="L286" s="45"/>
      <c r="M286" s="45"/>
      <c r="N286" s="45"/>
    </row>
    <row r="287" spans="1:14" ht="15.75">
      <c r="A287" s="126"/>
      <c r="B287" s="127"/>
      <c r="C287" s="127"/>
      <c r="D287" s="42"/>
      <c r="E287" s="42">
        <f>E286</f>
        <v>2.8</v>
      </c>
      <c r="F287" s="42">
        <f>F286</f>
        <v>2.8</v>
      </c>
      <c r="G287" s="42"/>
      <c r="H287" s="42"/>
      <c r="I287" s="42"/>
      <c r="J287" s="42"/>
      <c r="K287" s="42"/>
      <c r="L287" s="42"/>
      <c r="M287" s="42"/>
      <c r="N287" s="42"/>
    </row>
    <row r="288" spans="1:14" s="56" customFormat="1" ht="15.75" hidden="1">
      <c r="A288" s="126"/>
      <c r="B288" s="127"/>
      <c r="C288" s="127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</row>
    <row r="289" spans="1:14" s="3" customFormat="1" ht="22.5" customHeight="1">
      <c r="A289" s="15"/>
      <c r="B289" s="25"/>
      <c r="C289" s="24" t="s">
        <v>39</v>
      </c>
      <c r="D289" s="53">
        <f aca="true" t="shared" si="50" ref="D289:N289">D288+D283+D272+D247+D212+D197+D115+D99+D133+D143</f>
        <v>66739.7</v>
      </c>
      <c r="E289" s="53">
        <f>E288+E283+E272+E247+E212+E197+E115+E99+E133+E143+E287</f>
        <v>11129.300000000001</v>
      </c>
      <c r="F289" s="53">
        <f>F288+F283+F272+F247+F212+F197+F115+F99+F133+F143+F287</f>
        <v>708.4</v>
      </c>
      <c r="G289" s="53">
        <f t="shared" si="50"/>
        <v>2954.6</v>
      </c>
      <c r="H289" s="53">
        <f t="shared" si="50"/>
        <v>4183</v>
      </c>
      <c r="I289" s="53">
        <f t="shared" si="50"/>
        <v>2624.1</v>
      </c>
      <c r="J289" s="53">
        <f t="shared" si="50"/>
        <v>0</v>
      </c>
      <c r="K289" s="53">
        <f t="shared" si="50"/>
        <v>0.7</v>
      </c>
      <c r="L289" s="53">
        <f t="shared" si="50"/>
        <v>333</v>
      </c>
      <c r="M289" s="53">
        <f t="shared" si="50"/>
        <v>240.60000000000002</v>
      </c>
      <c r="N289" s="53">
        <f t="shared" si="50"/>
        <v>84.9</v>
      </c>
    </row>
    <row r="290" spans="1:14" ht="17.25" customHeight="1">
      <c r="A290" s="23"/>
      <c r="B290" s="4">
        <v>211</v>
      </c>
      <c r="C290" s="29" t="s">
        <v>1</v>
      </c>
      <c r="D290" s="40">
        <f>D30+D35+D56+D57+D102+D135+D232+D233</f>
        <v>14388.5</v>
      </c>
      <c r="E290" s="48">
        <f>F290+G290+H290+I290+J290+K290+L290+M290+N290</f>
        <v>6205.1</v>
      </c>
      <c r="F290" s="40">
        <f>F30+F35+F56+F57+F102+F135+F232+F233</f>
        <v>54.2</v>
      </c>
      <c r="G290" s="40">
        <f>G30+G35+G56+G57+G102+G135+G232+G233</f>
        <v>1774</v>
      </c>
      <c r="H290" s="40">
        <f>H30+H35+H56+H57+H102+H135+H232+H233</f>
        <v>3165</v>
      </c>
      <c r="I290" s="40">
        <f>I30+I35+I56+I57+I102+I135+I232+I233</f>
        <v>987.5</v>
      </c>
      <c r="J290" s="40">
        <f>J232+J102+J12+J135</f>
        <v>0</v>
      </c>
      <c r="K290" s="40">
        <f>K232+K102+K12+K135</f>
        <v>0</v>
      </c>
      <c r="L290" s="40">
        <f>L232+L102+L12+L135</f>
        <v>0</v>
      </c>
      <c r="M290" s="40">
        <f>M232+M102+M12+M135</f>
        <v>162.3</v>
      </c>
      <c r="N290" s="40">
        <f>N232+N102+N12+N135</f>
        <v>62.1</v>
      </c>
    </row>
    <row r="291" spans="1:14" ht="15.75">
      <c r="A291" s="23"/>
      <c r="B291" s="4">
        <v>212</v>
      </c>
      <c r="C291" s="29" t="s">
        <v>2</v>
      </c>
      <c r="D291" s="40">
        <f>D31+D37+D58+D103+D234</f>
        <v>64</v>
      </c>
      <c r="E291" s="48">
        <f aca="true" t="shared" si="51" ref="E291:E307">F291+G291+H291+I291+J291+K291+L291+M291+N291</f>
        <v>6.5</v>
      </c>
      <c r="F291" s="40">
        <f>F31+F37+F58+F103+F234</f>
        <v>5</v>
      </c>
      <c r="G291" s="40">
        <f>G31+G37+G58+G103+G234</f>
        <v>0</v>
      </c>
      <c r="H291" s="40">
        <f>H31+H37+H58+H103+H234</f>
        <v>0</v>
      </c>
      <c r="I291" s="40">
        <f>I31+I37+I58+I103+I234</f>
        <v>0</v>
      </c>
      <c r="J291" s="40">
        <f>J234+J103+J13</f>
        <v>0</v>
      </c>
      <c r="K291" s="40">
        <f>K234+K103+K13</f>
        <v>0</v>
      </c>
      <c r="L291" s="40">
        <f>L234+L103+L13</f>
        <v>0</v>
      </c>
      <c r="M291" s="40">
        <f>M234+M103+M13</f>
        <v>1.5</v>
      </c>
      <c r="N291" s="40">
        <f>N234+N103+N13</f>
        <v>0</v>
      </c>
    </row>
    <row r="292" spans="1:14" ht="15.75">
      <c r="A292" s="23"/>
      <c r="B292" s="4">
        <v>213</v>
      </c>
      <c r="C292" s="29" t="s">
        <v>3</v>
      </c>
      <c r="D292" s="40">
        <f>D32+D38+D59+D60+D104+D136+D235+D236</f>
        <v>4345.099999999999</v>
      </c>
      <c r="E292" s="48">
        <f t="shared" si="51"/>
        <v>2047.7</v>
      </c>
      <c r="F292" s="40">
        <f>F32+F38+F59+F60+F104+F136+F235+F236</f>
        <v>0</v>
      </c>
      <c r="G292" s="40">
        <f>G32+G38+G59+G60+G104+G136+G235+G236</f>
        <v>610.4</v>
      </c>
      <c r="H292" s="40">
        <f>H32+H38+H59+H60+H104+H136+H235+H236</f>
        <v>1018</v>
      </c>
      <c r="I292" s="40">
        <f>I32+I38+I59+I60+I104+I136+I235+I236</f>
        <v>351.6</v>
      </c>
      <c r="J292" s="40">
        <f>J235+J104+J14+J136</f>
        <v>0</v>
      </c>
      <c r="K292" s="40">
        <f>K235+K104+K14+K136</f>
        <v>0</v>
      </c>
      <c r="L292" s="40">
        <f>L235+L104+L14+L136</f>
        <v>0</v>
      </c>
      <c r="M292" s="40">
        <f>M235+M104+M14+M136</f>
        <v>49</v>
      </c>
      <c r="N292" s="40">
        <f>N235+N104+N14+N136</f>
        <v>18.7</v>
      </c>
    </row>
    <row r="293" spans="1:14" ht="15.75">
      <c r="A293" s="23"/>
      <c r="B293" s="4">
        <v>221</v>
      </c>
      <c r="C293" s="29" t="s">
        <v>5</v>
      </c>
      <c r="D293" s="40">
        <f>D62+D106+D238</f>
        <v>82</v>
      </c>
      <c r="E293" s="48">
        <f t="shared" si="51"/>
        <v>62.8</v>
      </c>
      <c r="F293" s="40">
        <f>F62+F106+F238</f>
        <v>25</v>
      </c>
      <c r="G293" s="40">
        <f aca="true" t="shared" si="52" ref="F293:I294">G62+G106+G238</f>
        <v>20</v>
      </c>
      <c r="H293" s="40">
        <f t="shared" si="52"/>
        <v>0</v>
      </c>
      <c r="I293" s="40">
        <f t="shared" si="52"/>
        <v>10</v>
      </c>
      <c r="J293" s="40">
        <f>J106+J16+J238</f>
        <v>0</v>
      </c>
      <c r="K293" s="40">
        <f>K106+K16+K238</f>
        <v>0</v>
      </c>
      <c r="L293" s="40">
        <f>L106+L16+L238</f>
        <v>0</v>
      </c>
      <c r="M293" s="40">
        <f>M106+M16+M238</f>
        <v>7.8</v>
      </c>
      <c r="N293" s="40">
        <f>N106+N16+N238</f>
        <v>0</v>
      </c>
    </row>
    <row r="294" spans="1:14" ht="15.75">
      <c r="A294" s="23"/>
      <c r="B294" s="4">
        <v>222</v>
      </c>
      <c r="C294" s="29" t="s">
        <v>6</v>
      </c>
      <c r="D294" s="40">
        <f>D63+D107+D239</f>
        <v>68</v>
      </c>
      <c r="E294" s="48">
        <f t="shared" si="51"/>
        <v>30</v>
      </c>
      <c r="F294" s="40">
        <f t="shared" si="52"/>
        <v>15</v>
      </c>
      <c r="G294" s="40">
        <f t="shared" si="52"/>
        <v>0</v>
      </c>
      <c r="H294" s="40">
        <f t="shared" si="52"/>
        <v>0</v>
      </c>
      <c r="I294" s="40">
        <f t="shared" si="52"/>
        <v>10</v>
      </c>
      <c r="J294" s="40">
        <f>SUM(J63,J107,J255,J220,J41,J81,J205,J175,J185,J239)</f>
        <v>0</v>
      </c>
      <c r="K294" s="40">
        <f>SUM(K63,K107,K255,K220,K41,K81,K205,K175,K185,K239)</f>
        <v>0</v>
      </c>
      <c r="L294" s="40">
        <f>SUM(L63,L107,L255,L220,L41,L81,L205,L175,L185,L239)</f>
        <v>0</v>
      </c>
      <c r="M294" s="40">
        <f>SUM(M63,M107,M255,M220,M41,M81,M205,M175,M185,M239)</f>
        <v>5</v>
      </c>
      <c r="N294" s="40">
        <f>SUM(N63,N107,N255,N220,N41,N81,N205,N175,N185,N239)</f>
        <v>0</v>
      </c>
    </row>
    <row r="295" spans="1:14" ht="15.75">
      <c r="A295" s="23"/>
      <c r="B295" s="4">
        <v>223</v>
      </c>
      <c r="C295" s="29" t="s">
        <v>7</v>
      </c>
      <c r="D295" s="40">
        <f>D240+D168+D108+D18+D64</f>
        <v>5550</v>
      </c>
      <c r="E295" s="48">
        <f t="shared" si="51"/>
        <v>918.4</v>
      </c>
      <c r="F295" s="40">
        <f>F240+F168+F108+F18+F64</f>
        <v>104.2</v>
      </c>
      <c r="G295" s="40">
        <f>G240+G168+G108+G18+G64</f>
        <v>439.2</v>
      </c>
      <c r="H295" s="40">
        <f>H240+H168+H108+H18+H64</f>
        <v>0</v>
      </c>
      <c r="I295" s="40">
        <f>I240+I168+I108+I18+I64</f>
        <v>374</v>
      </c>
      <c r="J295" s="40">
        <f>J240+J168+J108+J18</f>
        <v>0</v>
      </c>
      <c r="K295" s="40">
        <f>K240+K168+K108+K18</f>
        <v>0</v>
      </c>
      <c r="L295" s="40">
        <f>SUM(L64,L108,L256,L221,L42,L82,L206,L176,L186,L240)</f>
        <v>0</v>
      </c>
      <c r="M295" s="40">
        <f>M240+M168+M108+M18</f>
        <v>1</v>
      </c>
      <c r="N295" s="40">
        <f>N240+N168+N108+N18</f>
        <v>0</v>
      </c>
    </row>
    <row r="296" spans="1:14" ht="15.75">
      <c r="A296" s="23"/>
      <c r="B296" s="4">
        <v>224</v>
      </c>
      <c r="C296" s="29" t="s">
        <v>8</v>
      </c>
      <c r="D296" s="40">
        <f>D275+D19</f>
        <v>0</v>
      </c>
      <c r="E296" s="48">
        <f t="shared" si="51"/>
        <v>0</v>
      </c>
      <c r="F296" s="40">
        <f>F275+F19</f>
        <v>0</v>
      </c>
      <c r="G296" s="40">
        <f>G275+G19</f>
        <v>0</v>
      </c>
      <c r="H296" s="40">
        <f>H275+H19</f>
        <v>0</v>
      </c>
      <c r="I296" s="40">
        <f>I275+I19</f>
        <v>0</v>
      </c>
      <c r="J296" s="40"/>
      <c r="K296" s="40">
        <f>K275+K19</f>
        <v>0</v>
      </c>
      <c r="L296" s="40">
        <f>SUM(L65,L109,L257,L222,L43,L83,L207,L177,L187,L241)</f>
        <v>0</v>
      </c>
      <c r="M296" s="40">
        <f>M109</f>
        <v>0</v>
      </c>
      <c r="N296" s="40">
        <f>N275+N19</f>
        <v>0</v>
      </c>
    </row>
    <row r="297" spans="1:14" ht="15.75">
      <c r="A297" s="23"/>
      <c r="B297" s="4">
        <v>225</v>
      </c>
      <c r="C297" s="29" t="s">
        <v>9</v>
      </c>
      <c r="D297" s="40">
        <f>D66+D138+D139+D141+D154+D155+D157+D169+D188+D191+D241+D278</f>
        <v>30680</v>
      </c>
      <c r="E297" s="48">
        <f t="shared" si="51"/>
        <v>448</v>
      </c>
      <c r="F297" s="40">
        <f>F66+F110+F138+F139+F147+F154+F155+F157+F159+F169+F177+F188+F191+F241+F278</f>
        <v>20</v>
      </c>
      <c r="G297" s="40">
        <f>G66+G110+G138+G139+G147+G154+G155+G157+G159+G169+G177+G188+G191+G241+G278</f>
        <v>10</v>
      </c>
      <c r="H297" s="40">
        <f>H66+H110+H138+H139+H147+H154+H155+H157+H159+H169+H177+H188+H191+H241+H278</f>
        <v>0</v>
      </c>
      <c r="I297" s="40">
        <f>I66+I110+I138+I139+I147+I154+I155+I157+I159+I169+I177+I188+I191+I241+I278</f>
        <v>80</v>
      </c>
      <c r="J297" s="40">
        <f>J241+J191+J188+J177+J169+J157+J155+J154+J147+J138+J20+J159+J139</f>
        <v>0</v>
      </c>
      <c r="K297" s="40">
        <f>K241+K191+K188+K177+K169+K157+K155+K154+K147+K138+K20+K159+K139</f>
        <v>0</v>
      </c>
      <c r="L297" s="40">
        <f>L241+L191+L188+L177+L169+L157+L155+L154+L147+L138+L20+L159+L139</f>
        <v>333</v>
      </c>
      <c r="M297" s="40">
        <f>M110</f>
        <v>5</v>
      </c>
      <c r="N297" s="40">
        <f>N241+N191+N188+N177+N169+N157+N155+N154+N147+N138+N20+N159+N139</f>
        <v>0</v>
      </c>
    </row>
    <row r="298" spans="1:14" ht="15.75">
      <c r="A298" s="23"/>
      <c r="B298" s="4">
        <v>226</v>
      </c>
      <c r="C298" s="29" t="s">
        <v>10</v>
      </c>
      <c r="D298" s="40">
        <f>D67+D111+D130+D142+D156+D170+D186+D192+D206+D242+D266+D140+D277</f>
        <v>2178</v>
      </c>
      <c r="E298" s="48">
        <f t="shared" si="51"/>
        <v>82</v>
      </c>
      <c r="F298" s="40">
        <f>F67+F111+F130+F142+F156+F170+F186+F192+F206+F242+F266+F140+F277</f>
        <v>32</v>
      </c>
      <c r="G298" s="40">
        <f>G67+G111+G130+G142+G156+G170+G186+G192+G206+G242+G266+G140+G277</f>
        <v>20</v>
      </c>
      <c r="H298" s="40">
        <f>H67+H111+H130+H142+H156+H170+H186+H192+H206+H242+H266+H140+H277</f>
        <v>0</v>
      </c>
      <c r="I298" s="40">
        <f>I67+I111+I130+I142+I156+I170+I186+I192+I206+I242+I266+I140+I277</f>
        <v>30</v>
      </c>
      <c r="J298" s="40">
        <f>J277+J266+J242+J206+J186+J170+J156+J130+J111+J21+J192</f>
        <v>0</v>
      </c>
      <c r="K298" s="40">
        <f>K277+K266+K242+K206+K186+K170+K156+K130+K111+K21+K192</f>
        <v>0</v>
      </c>
      <c r="L298" s="40">
        <f aca="true" t="shared" si="53" ref="L298:L306">SUM(L67,L111,L259,L224,L45,L85,L209,L179,L189,L243)</f>
        <v>0</v>
      </c>
      <c r="M298" s="40">
        <f>M277+M266+M242+M206+M186+M170+M156+M130+M111+M21+M192</f>
        <v>0</v>
      </c>
      <c r="N298" s="40">
        <f>N277+N266+N242+N206+N186+N170+N156+N130+N111+N21+N192</f>
        <v>0</v>
      </c>
    </row>
    <row r="299" spans="1:14" ht="15.75">
      <c r="A299" s="23"/>
      <c r="B299" s="4">
        <v>231</v>
      </c>
      <c r="C299" s="29" t="s">
        <v>11</v>
      </c>
      <c r="D299" s="40">
        <f>SUM(D94)</f>
        <v>0</v>
      </c>
      <c r="E299" s="48">
        <f t="shared" si="51"/>
        <v>2.8</v>
      </c>
      <c r="F299" s="40">
        <f>F286</f>
        <v>2.8</v>
      </c>
      <c r="G299" s="40">
        <f>SUM(G94)</f>
        <v>0</v>
      </c>
      <c r="H299" s="40">
        <f>SUM(H94)</f>
        <v>0</v>
      </c>
      <c r="I299" s="40">
        <f>SUM(I94)</f>
        <v>0</v>
      </c>
      <c r="J299" s="40"/>
      <c r="K299" s="40">
        <f>SUM(K94)</f>
        <v>0</v>
      </c>
      <c r="L299" s="40">
        <f t="shared" si="53"/>
        <v>0</v>
      </c>
      <c r="M299" s="40">
        <f>SUM(M94)</f>
        <v>0</v>
      </c>
      <c r="N299" s="40">
        <f>SUM(N94)</f>
        <v>0</v>
      </c>
    </row>
    <row r="300" spans="1:14" ht="15.75" customHeight="1">
      <c r="A300" s="23"/>
      <c r="B300" s="4">
        <v>241</v>
      </c>
      <c r="C300" s="29" t="s">
        <v>76</v>
      </c>
      <c r="D300" s="40">
        <f>SUM(D124)</f>
        <v>0</v>
      </c>
      <c r="E300" s="48">
        <f t="shared" si="51"/>
        <v>0</v>
      </c>
      <c r="F300" s="40">
        <f>SUM(F124)</f>
        <v>0</v>
      </c>
      <c r="G300" s="40">
        <f>SUM(G124)</f>
        <v>0</v>
      </c>
      <c r="H300" s="40">
        <f>SUM(H124)</f>
        <v>0</v>
      </c>
      <c r="I300" s="40">
        <f>SUM(I124)</f>
        <v>0</v>
      </c>
      <c r="J300" s="40"/>
      <c r="K300" s="40">
        <f>SUM(K124)</f>
        <v>0</v>
      </c>
      <c r="L300" s="40">
        <f t="shared" si="53"/>
        <v>0</v>
      </c>
      <c r="M300" s="40">
        <f>SUM(M124)</f>
        <v>0</v>
      </c>
      <c r="N300" s="40">
        <f>SUM(N124)</f>
        <v>0</v>
      </c>
    </row>
    <row r="301" spans="1:14" ht="31.5">
      <c r="A301" s="23"/>
      <c r="B301" s="4">
        <v>242</v>
      </c>
      <c r="C301" s="29" t="s">
        <v>57</v>
      </c>
      <c r="D301" s="40">
        <f>SUM(D163,D162)</f>
        <v>0</v>
      </c>
      <c r="E301" s="48">
        <f t="shared" si="51"/>
        <v>0</v>
      </c>
      <c r="F301" s="40">
        <f>SUM(F163,F162)</f>
        <v>0</v>
      </c>
      <c r="G301" s="40">
        <f>SUM(G163,G162)</f>
        <v>0</v>
      </c>
      <c r="H301" s="40">
        <f>SUM(H163,H162)</f>
        <v>0</v>
      </c>
      <c r="I301" s="40">
        <f>SUM(I163,I162)</f>
        <v>0</v>
      </c>
      <c r="J301" s="40"/>
      <c r="K301" s="40">
        <f>SUM(K163,K162)</f>
        <v>0</v>
      </c>
      <c r="L301" s="40">
        <f t="shared" si="53"/>
        <v>0</v>
      </c>
      <c r="M301" s="40">
        <f>SUM(M163,M162)</f>
        <v>0</v>
      </c>
      <c r="N301" s="40">
        <f>SUM(N163,N162)</f>
        <v>0</v>
      </c>
    </row>
    <row r="302" spans="1:14" ht="33" customHeight="1">
      <c r="A302" s="23"/>
      <c r="B302" s="4">
        <v>251</v>
      </c>
      <c r="C302" s="29" t="s">
        <v>40</v>
      </c>
      <c r="D302" s="40">
        <f>D86+D68</f>
        <v>736</v>
      </c>
      <c r="E302" s="48">
        <f t="shared" si="51"/>
        <v>736</v>
      </c>
      <c r="F302" s="40">
        <f>F86+F68</f>
        <v>0</v>
      </c>
      <c r="G302" s="40">
        <f>G86+G68</f>
        <v>0</v>
      </c>
      <c r="H302" s="40">
        <f>H86+H68</f>
        <v>0</v>
      </c>
      <c r="I302" s="40">
        <f>I86+I68</f>
        <v>736</v>
      </c>
      <c r="J302" s="40">
        <f>J23</f>
        <v>0</v>
      </c>
      <c r="K302" s="40">
        <f>K23</f>
        <v>0</v>
      </c>
      <c r="L302" s="40">
        <f t="shared" si="53"/>
        <v>0</v>
      </c>
      <c r="M302" s="40">
        <f>M23</f>
        <v>0</v>
      </c>
      <c r="N302" s="40">
        <f>N23</f>
        <v>0</v>
      </c>
    </row>
    <row r="303" spans="1:14" ht="24.75" customHeight="1">
      <c r="A303" s="23"/>
      <c r="B303" s="4">
        <v>262</v>
      </c>
      <c r="C303" s="29" t="s">
        <v>34</v>
      </c>
      <c r="D303" s="40"/>
      <c r="E303" s="48">
        <f t="shared" si="51"/>
        <v>0</v>
      </c>
      <c r="F303" s="40"/>
      <c r="G303" s="40">
        <f>SUM(G68,G86,G46)</f>
        <v>0</v>
      </c>
      <c r="H303" s="40">
        <f>SUM(H68,H86,H46)</f>
        <v>0</v>
      </c>
      <c r="I303" s="40"/>
      <c r="J303" s="40"/>
      <c r="K303" s="40">
        <f>SUM(K68,K86,K46)</f>
        <v>0</v>
      </c>
      <c r="L303" s="40">
        <f t="shared" si="53"/>
        <v>0</v>
      </c>
      <c r="M303" s="40">
        <f>SUM(M68,M86,M46)</f>
        <v>0</v>
      </c>
      <c r="N303" s="40">
        <f>SUM(N68,N86,N46)</f>
        <v>0</v>
      </c>
    </row>
    <row r="304" spans="1:14" ht="31.5">
      <c r="A304" s="23"/>
      <c r="B304" s="4">
        <v>263</v>
      </c>
      <c r="C304" s="29" t="s">
        <v>42</v>
      </c>
      <c r="D304" s="40">
        <f>SUM(D69,D87,D47)</f>
        <v>0</v>
      </c>
      <c r="E304" s="48">
        <f t="shared" si="51"/>
        <v>0</v>
      </c>
      <c r="F304" s="40">
        <f>SUM(F69,F87,F47)</f>
        <v>0</v>
      </c>
      <c r="G304" s="40">
        <f>SUM(G69,G87,G47)</f>
        <v>0</v>
      </c>
      <c r="H304" s="40">
        <f>SUM(H69,H87,H47)</f>
        <v>0</v>
      </c>
      <c r="I304" s="40">
        <f>SUM(I69,I87,I47)</f>
        <v>0</v>
      </c>
      <c r="J304" s="40"/>
      <c r="K304" s="40">
        <f>SUM(K69,K87,K47)</f>
        <v>0</v>
      </c>
      <c r="L304" s="40">
        <f t="shared" si="53"/>
        <v>0</v>
      </c>
      <c r="M304" s="40">
        <f>SUM(M69,M87,M47)</f>
        <v>0</v>
      </c>
      <c r="N304" s="40">
        <f>SUM(N69,N87,N47)</f>
        <v>0</v>
      </c>
    </row>
    <row r="305" spans="1:14" ht="15.75">
      <c r="A305" s="23"/>
      <c r="B305" s="4">
        <v>290</v>
      </c>
      <c r="C305" s="29" t="s">
        <v>12</v>
      </c>
      <c r="D305" s="40">
        <f>D48+D70+D93+D97+D193+D207+D243+D267+D279+D95</f>
        <v>519</v>
      </c>
      <c r="E305" s="48">
        <f t="shared" si="51"/>
        <v>381.2</v>
      </c>
      <c r="F305" s="40">
        <f>F70+F93+F95+F97+F193+F207+F243+F267+F279-10</f>
        <v>370.2</v>
      </c>
      <c r="G305" s="40">
        <f>G48+G70+G93+G97+G193+G207+G243+G267+G279+G95</f>
        <v>6</v>
      </c>
      <c r="H305" s="40">
        <f>H48+H70+H93+H97+H193+H207+H243+H267+H279+H95</f>
        <v>0</v>
      </c>
      <c r="I305" s="40">
        <f>I48+I70+I93+I97+I193+I207+I243+I267+I279+I95</f>
        <v>5</v>
      </c>
      <c r="J305" s="40">
        <f>J279+J267+J207+J193+J25+J243</f>
        <v>0</v>
      </c>
      <c r="K305" s="40">
        <f>K279+K267+K207+K193+K25+K243</f>
        <v>0</v>
      </c>
      <c r="L305" s="40">
        <f t="shared" si="53"/>
        <v>0</v>
      </c>
      <c r="M305" s="40">
        <f>M279+M267+M207+M193+M25+M243</f>
        <v>0</v>
      </c>
      <c r="N305" s="40">
        <f>N279+N267+N207+N193+N25+N243</f>
        <v>0</v>
      </c>
    </row>
    <row r="306" spans="1:14" ht="15.75">
      <c r="A306" s="23"/>
      <c r="B306" s="4">
        <v>310</v>
      </c>
      <c r="C306" s="29" t="s">
        <v>14</v>
      </c>
      <c r="D306" s="40">
        <f>D72+D113+D131+D195+D171+D210+D245+D280</f>
        <v>6615</v>
      </c>
      <c r="E306" s="48">
        <f t="shared" si="51"/>
        <v>69</v>
      </c>
      <c r="F306" s="40">
        <f>F280+F245+F210+F195+F171+F165+F131+F27+F113+F128+F189+F72+5</f>
        <v>35</v>
      </c>
      <c r="G306" s="40">
        <f>G280+G245+G210+G195+G171+G165+G131+G27+G113+G128+G189+G72</f>
        <v>20</v>
      </c>
      <c r="H306" s="40">
        <f>H280+H245+H210+H195+H171+H165+H131+H27+H113+H128+H189+H72</f>
        <v>0</v>
      </c>
      <c r="I306" s="40">
        <f>I280+I245+I210+I195+I171+I165+I131+I27+I113+I128+I189+I72</f>
        <v>10</v>
      </c>
      <c r="J306" s="40">
        <f>J280+J245+J210+J195+J171+J165+J131+J27+J113+J128+J189</f>
        <v>0</v>
      </c>
      <c r="K306" s="40">
        <f>K280+K245+K210+K195+K171+K165+K131+K27+K113+K128+K189</f>
        <v>0</v>
      </c>
      <c r="L306" s="40">
        <f t="shared" si="53"/>
        <v>0</v>
      </c>
      <c r="M306" s="40">
        <f>M280+M245+M210+M195+M171+M165+M131+M27+M113+M128+M189</f>
        <v>4</v>
      </c>
      <c r="N306" s="40">
        <f>N280+N245+N210+N195+N171+N165+N131+N27+N113+N128+N189</f>
        <v>0</v>
      </c>
    </row>
    <row r="307" spans="1:14" ht="15.75">
      <c r="A307" s="23"/>
      <c r="B307" s="4">
        <v>340</v>
      </c>
      <c r="C307" s="29" t="s">
        <v>15</v>
      </c>
      <c r="D307" s="40">
        <f>D281+D268+D246+D211+D196+D190+D187+D174+D137+D132+D114+D28+D129+D166+D53+D73+D141</f>
        <v>1479.1</v>
      </c>
      <c r="E307" s="48">
        <f t="shared" si="51"/>
        <v>139.79999999999998</v>
      </c>
      <c r="F307" s="40">
        <f>F281+F268+F246+F211+F196+F190+F187+F174+F137+F132+F114+F28+F129+F166+F53+F73+5+5</f>
        <v>45</v>
      </c>
      <c r="G307" s="40">
        <f>G281+G268+G246+G211+G196+G190+G187+G174+G137+G132+G114+G28+G129+G166+G53+G73</f>
        <v>55</v>
      </c>
      <c r="H307" s="40">
        <f>H281+H268+H246+H211+H196+H190+H187+H174+H137+H132+H114+H28+H129+H166+H53+H73</f>
        <v>0</v>
      </c>
      <c r="I307" s="40">
        <f>I281+I268+I246+I211+I196+I190+I187+I174+I137+I132+I114+I28+I129+I166+I53+I73</f>
        <v>30</v>
      </c>
      <c r="J307" s="40">
        <f>J281+J268+J246+J211+J196+J190+J187+J174+J137+J132+J114+J28+J129+J166</f>
        <v>0</v>
      </c>
      <c r="K307" s="40">
        <f>K281+K268+K246+K211+K196+K190+K187+K174+K137+K132+K114+K28+K129+K166+K98</f>
        <v>0.7</v>
      </c>
      <c r="L307" s="40">
        <f>SUM(L76,L120,L268,L234,L54,L94,L218,L188,L198,L252)</f>
        <v>0</v>
      </c>
      <c r="M307" s="40">
        <f>M281+M268+M246+M211+M196+M190+M187+M174+M137+M132+M114+M28+M129+M166</f>
        <v>5</v>
      </c>
      <c r="N307" s="40">
        <f>N281+N268+N246+N211+N196+N190+N187+N174+N137+N132+N114+N28+N129+N166</f>
        <v>4.1</v>
      </c>
    </row>
    <row r="308" spans="1:14" s="3" customFormat="1" ht="19.5" customHeight="1" thickBot="1">
      <c r="A308" s="59"/>
      <c r="B308" s="60"/>
      <c r="C308" s="61" t="s">
        <v>41</v>
      </c>
      <c r="D308" s="62">
        <f>SUM(D290:D307)+35</f>
        <v>66739.7</v>
      </c>
      <c r="E308" s="62">
        <f>SUM(E290:E307)</f>
        <v>11129.3</v>
      </c>
      <c r="F308" s="62">
        <f aca="true" t="shared" si="54" ref="F308:N308">SUM(F290:F307)</f>
        <v>708.4</v>
      </c>
      <c r="G308" s="62">
        <f t="shared" si="54"/>
        <v>2954.6</v>
      </c>
      <c r="H308" s="62">
        <f t="shared" si="54"/>
        <v>4183</v>
      </c>
      <c r="I308" s="62">
        <f t="shared" si="54"/>
        <v>2624.1</v>
      </c>
      <c r="J308" s="62">
        <f t="shared" si="54"/>
        <v>0</v>
      </c>
      <c r="K308" s="62">
        <f>SUM(K290:K307)</f>
        <v>0.7</v>
      </c>
      <c r="L308" s="62">
        <f>SUM(L290:L307)</f>
        <v>333</v>
      </c>
      <c r="M308" s="62">
        <f t="shared" si="54"/>
        <v>240.60000000000002</v>
      </c>
      <c r="N308" s="62">
        <f t="shared" si="54"/>
        <v>84.89999999999999</v>
      </c>
    </row>
    <row r="309" spans="4:11" ht="15.75">
      <c r="D309" s="68"/>
      <c r="E309" s="113">
        <v>11462.9</v>
      </c>
      <c r="F309" s="68"/>
      <c r="G309" s="68"/>
      <c r="H309" s="68"/>
      <c r="I309" s="68"/>
      <c r="J309" s="68"/>
      <c r="K309" s="68"/>
    </row>
    <row r="310" ht="15.75">
      <c r="E310" s="49">
        <v>68.8</v>
      </c>
    </row>
    <row r="311" spans="4:5" ht="15.75">
      <c r="D311" s="69"/>
      <c r="E311" s="49">
        <v>-54</v>
      </c>
    </row>
    <row r="312" spans="4:11" ht="15.75">
      <c r="D312" s="63"/>
      <c r="E312" s="115">
        <v>-348.4</v>
      </c>
      <c r="F312" s="57"/>
      <c r="G312" s="57"/>
      <c r="H312" s="57"/>
      <c r="I312" s="57"/>
      <c r="J312" s="57"/>
      <c r="K312" s="57"/>
    </row>
    <row r="313" spans="4:10" ht="15.75">
      <c r="D313" s="63"/>
      <c r="E313" s="114">
        <f>E309+E310+E311+E312</f>
        <v>11129.3</v>
      </c>
      <c r="I313" s="57"/>
      <c r="J313" s="57"/>
    </row>
    <row r="314" spans="4:11" ht="15.75">
      <c r="D314" s="64"/>
      <c r="E314" s="65"/>
      <c r="F314" s="66"/>
      <c r="G314" s="66"/>
      <c r="H314" s="66"/>
      <c r="I314" s="66"/>
      <c r="J314" s="66"/>
      <c r="K314" s="66"/>
    </row>
    <row r="315" spans="5:8" ht="15.75">
      <c r="E315" s="67"/>
      <c r="H315" s="70"/>
    </row>
    <row r="316" spans="5:8" ht="15.75">
      <c r="E316" s="67"/>
      <c r="H316" s="70"/>
    </row>
    <row r="317" ht="15.75">
      <c r="D317" s="69"/>
    </row>
  </sheetData>
  <sheetProtection/>
  <mergeCells count="31">
    <mergeCell ref="A287:C287"/>
    <mergeCell ref="A212:C212"/>
    <mergeCell ref="A134:C134"/>
    <mergeCell ref="A143:C143"/>
    <mergeCell ref="A203:C203"/>
    <mergeCell ref="A229:C229"/>
    <mergeCell ref="A264:C264"/>
    <mergeCell ref="A213:C213"/>
    <mergeCell ref="A202:C202"/>
    <mergeCell ref="A116:C116"/>
    <mergeCell ref="A122:C122"/>
    <mergeCell ref="A248:C248"/>
    <mergeCell ref="A288:C288"/>
    <mergeCell ref="A265:C265"/>
    <mergeCell ref="A273:C273"/>
    <mergeCell ref="A284:C284"/>
    <mergeCell ref="A198:C198"/>
    <mergeCell ref="A115:C115"/>
    <mergeCell ref="A230:C230"/>
    <mergeCell ref="A133:C133"/>
    <mergeCell ref="A197:C197"/>
    <mergeCell ref="A283:C283"/>
    <mergeCell ref="K1:N1"/>
    <mergeCell ref="H2:N3"/>
    <mergeCell ref="A8:D8"/>
    <mergeCell ref="A5:K5"/>
    <mergeCell ref="A127:C127"/>
    <mergeCell ref="A9:C9"/>
    <mergeCell ref="A99:C99"/>
    <mergeCell ref="A123:C123"/>
    <mergeCell ref="A126:C126"/>
  </mergeCells>
  <printOptions/>
  <pageMargins left="0.39" right="0.1968503937007874" top="0.7874015748031497" bottom="0.1968503937007874" header="0" footer="0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Admin</cp:lastModifiedBy>
  <cp:lastPrinted>2014-12-29T07:19:56Z</cp:lastPrinted>
  <dcterms:created xsi:type="dcterms:W3CDTF">2007-10-26T05:01:23Z</dcterms:created>
  <dcterms:modified xsi:type="dcterms:W3CDTF">2014-12-29T07:21:00Z</dcterms:modified>
  <cp:category/>
  <cp:version/>
  <cp:contentType/>
  <cp:contentStatus/>
</cp:coreProperties>
</file>